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epiok-my.sharepoint.com/personal/lgraft_epiok_org/Documents/Diocese/Convention/2022/"/>
    </mc:Choice>
  </mc:AlternateContent>
  <xr:revisionPtr revIDLastSave="0" documentId="8_{12E47F9D-8C7F-4FEA-AEA7-144E10094A2B}" xr6:coauthVersionLast="47" xr6:coauthVersionMax="47" xr10:uidLastSave="{00000000-0000-0000-0000-000000000000}"/>
  <bookViews>
    <workbookView xWindow="28680" yWindow="-120" windowWidth="29040" windowHeight="15840" xr2:uid="{2472D3E6-584E-4BD3-B84B-164A0033A7C8}"/>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 l="1"/>
  <c r="H94" i="1"/>
  <c r="H95" i="1" s="1"/>
  <c r="G94" i="1"/>
  <c r="E94" i="1"/>
  <c r="D94" i="1"/>
  <c r="C94"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3" i="1"/>
  <c r="F4" i="1"/>
  <c r="F5" i="1"/>
  <c r="F6" i="1"/>
  <c r="F7" i="1"/>
  <c r="F8" i="1"/>
  <c r="F2" i="1"/>
  <c r="C95" i="1" l="1"/>
  <c r="C10" i="1"/>
  <c r="C80" i="1"/>
  <c r="C34" i="1"/>
  <c r="C33" i="1"/>
  <c r="C32" i="1"/>
  <c r="C31" i="1"/>
  <c r="C41" i="1"/>
  <c r="C11" i="1" l="1"/>
  <c r="C12" i="1"/>
  <c r="E19" i="2" l="1"/>
  <c r="E21" i="2"/>
  <c r="E20" i="2"/>
  <c r="B41" i="2"/>
  <c r="B42" i="2" s="1"/>
  <c r="B43" i="2" s="1"/>
  <c r="B33" i="2"/>
  <c r="C22" i="2"/>
  <c r="B22" i="2"/>
  <c r="D21" i="2"/>
  <c r="D20" i="2"/>
  <c r="D19" i="2"/>
  <c r="D22" i="2" s="1"/>
  <c r="C12" i="2"/>
  <c r="B12" i="2"/>
  <c r="D11" i="2"/>
  <c r="D10" i="2"/>
  <c r="D12" i="2" s="1"/>
  <c r="D23" i="2" l="1"/>
  <c r="D24" i="2" s="1"/>
  <c r="B34" i="2"/>
  <c r="B35" i="2" s="1"/>
  <c r="F10" i="1"/>
  <c r="F94" i="1" s="1"/>
  <c r="F9" i="1"/>
  <c r="E9" i="1"/>
  <c r="G9" i="1"/>
  <c r="H9" i="1"/>
  <c r="D9" i="1"/>
  <c r="G95" i="1" l="1"/>
  <c r="D95" i="1"/>
  <c r="E95" i="1"/>
  <c r="F95" i="1"/>
</calcChain>
</file>

<file path=xl/sharedStrings.xml><?xml version="1.0" encoding="utf-8"?>
<sst xmlns="http://schemas.openxmlformats.org/spreadsheetml/2006/main" count="222" uniqueCount="221">
  <si>
    <t>Income/ Expense</t>
  </si>
  <si>
    <t>Funded by  endowment</t>
  </si>
  <si>
    <t>2022 Budget</t>
  </si>
  <si>
    <t>Variance</t>
  </si>
  <si>
    <t>2021 Budget</t>
  </si>
  <si>
    <t>2021 Actuals</t>
  </si>
  <si>
    <t>Mutual Ministry Support</t>
  </si>
  <si>
    <t>Endowment &amp; Trust</t>
  </si>
  <si>
    <t>Oil &amp; Gas Income</t>
  </si>
  <si>
    <t>Contributions</t>
  </si>
  <si>
    <t xml:space="preserve">Summer Camp Registration </t>
  </si>
  <si>
    <t>Special Event &amp; Registration Fees</t>
  </si>
  <si>
    <t>Rental income</t>
  </si>
  <si>
    <t>TOTAL INCOME</t>
  </si>
  <si>
    <t>Program</t>
  </si>
  <si>
    <t>Diocesan Center</t>
  </si>
  <si>
    <t>DICEN</t>
  </si>
  <si>
    <t>Bishop's Office</t>
  </si>
  <si>
    <t>BIOFF</t>
  </si>
  <si>
    <t>Canon to the Ordinary</t>
  </si>
  <si>
    <t>CAOFF</t>
  </si>
  <si>
    <t>Communications</t>
  </si>
  <si>
    <t>COMMU</t>
  </si>
  <si>
    <t>Development &amp; Stewardship</t>
  </si>
  <si>
    <t>DEVEL</t>
  </si>
  <si>
    <t>Youth Director</t>
  </si>
  <si>
    <t>YADUL</t>
  </si>
  <si>
    <t>CFO's Office</t>
  </si>
  <si>
    <t>COOFF</t>
  </si>
  <si>
    <t>Archives</t>
  </si>
  <si>
    <t>ARCHI</t>
  </si>
  <si>
    <t>Chancellor</t>
  </si>
  <si>
    <t>CHANC</t>
  </si>
  <si>
    <t>Deputies to General Convention</t>
  </si>
  <si>
    <t>DEGEN</t>
  </si>
  <si>
    <t>Diocesan Altar Guild</t>
  </si>
  <si>
    <t>DIALT</t>
  </si>
  <si>
    <t>Diocesan Conventions</t>
  </si>
  <si>
    <t>DICON</t>
  </si>
  <si>
    <t>Diocesan Council</t>
  </si>
  <si>
    <t>DICOU</t>
  </si>
  <si>
    <t>Lambeth Conference</t>
  </si>
  <si>
    <t>LACON</t>
  </si>
  <si>
    <t>Ordinations &amp; Special Services</t>
  </si>
  <si>
    <t>ORSPE</t>
  </si>
  <si>
    <t>Province Seven Synod</t>
  </si>
  <si>
    <t>PRSEV</t>
  </si>
  <si>
    <t>Vestry Academy</t>
  </si>
  <si>
    <t>VEACA</t>
  </si>
  <si>
    <t>Canon of Congregational Vitality</t>
  </si>
  <si>
    <t>CODEV</t>
  </si>
  <si>
    <t>Congregational Support</t>
  </si>
  <si>
    <t>COSUP</t>
  </si>
  <si>
    <t>Curacy</t>
  </si>
  <si>
    <t>CURAC</t>
  </si>
  <si>
    <t xml:space="preserve">Santa Maria </t>
  </si>
  <si>
    <t>HIMIS</t>
  </si>
  <si>
    <t>Whirlwind Mission</t>
  </si>
  <si>
    <t>INMIS</t>
  </si>
  <si>
    <t>OSU Chaplaincy</t>
  </si>
  <si>
    <t>OSCHA</t>
  </si>
  <si>
    <t>OU Chaplaincy</t>
  </si>
  <si>
    <t>OUCHA</t>
  </si>
  <si>
    <t>Christian Formation</t>
  </si>
  <si>
    <t>CHFOR</t>
  </si>
  <si>
    <t>Cursillo</t>
  </si>
  <si>
    <t>CURSI</t>
  </si>
  <si>
    <t>Education For Ministry</t>
  </si>
  <si>
    <t>EDMIN</t>
  </si>
  <si>
    <t>Episcopal Youth Event</t>
  </si>
  <si>
    <t>EPYOU</t>
  </si>
  <si>
    <t>New Beginnings</t>
  </si>
  <si>
    <t>NEBEG</t>
  </si>
  <si>
    <t>Oakerhater Celebration</t>
  </si>
  <si>
    <t>OACEL</t>
  </si>
  <si>
    <t>Summer Camp</t>
  </si>
  <si>
    <t>SUCAM</t>
  </si>
  <si>
    <t>Youth Board</t>
  </si>
  <si>
    <t>YOBOA</t>
  </si>
  <si>
    <t>Aspirancy</t>
  </si>
  <si>
    <t>ASPIR</t>
  </si>
  <si>
    <t>Clergy Aid &amp; Rehabilitation</t>
  </si>
  <si>
    <t>CLAID</t>
  </si>
  <si>
    <t>Clergy Conference</t>
  </si>
  <si>
    <t>CLCON</t>
  </si>
  <si>
    <t>Clergy Spouse Program</t>
  </si>
  <si>
    <t>CLSPO</t>
  </si>
  <si>
    <t>Commission on Ministry</t>
  </si>
  <si>
    <t>COMIN</t>
  </si>
  <si>
    <t>Deacon Retreat</t>
  </si>
  <si>
    <t>DERET</t>
  </si>
  <si>
    <t>Fresh Start</t>
  </si>
  <si>
    <t>FRSTA</t>
  </si>
  <si>
    <t>IONA Deacon/Bi-Voc Training</t>
  </si>
  <si>
    <t>IONAD</t>
  </si>
  <si>
    <t>Seminarian Support</t>
  </si>
  <si>
    <t>SESUP</t>
  </si>
  <si>
    <t>Supplemental Insurance for Retired</t>
  </si>
  <si>
    <t>SUINS</t>
  </si>
  <si>
    <t>Ardmore Village</t>
  </si>
  <si>
    <t>ARVIL</t>
  </si>
  <si>
    <t>Casady Religion Chair</t>
  </si>
  <si>
    <t>CAREL</t>
  </si>
  <si>
    <t>Casady School</t>
  </si>
  <si>
    <t>CASCH</t>
  </si>
  <si>
    <t>Financial Aid to Parish Schools</t>
  </si>
  <si>
    <t>FIAID</t>
  </si>
  <si>
    <t>Holland Hall Religion Chair</t>
  </si>
  <si>
    <t>HOCHA</t>
  </si>
  <si>
    <t>Holland Hall School</t>
  </si>
  <si>
    <t>HOHAL</t>
  </si>
  <si>
    <t>Oak Hall School</t>
  </si>
  <si>
    <t>OAHAL</t>
  </si>
  <si>
    <t>Roy Lytle Endowed Chair</t>
  </si>
  <si>
    <t>ROLYT</t>
  </si>
  <si>
    <t>St. Crispin's Conference Center</t>
  </si>
  <si>
    <t>STCRI</t>
  </si>
  <si>
    <t>St. Simeon's Senior Community</t>
  </si>
  <si>
    <t>STSIM</t>
  </si>
  <si>
    <t>Bishop's Outreach</t>
  </si>
  <si>
    <t>BIOUT</t>
  </si>
  <si>
    <t>Canterbury Living Center Chaplaincy</t>
  </si>
  <si>
    <t>CALIV</t>
  </si>
  <si>
    <t>Prison Ministry</t>
  </si>
  <si>
    <t>COPRI</t>
  </si>
  <si>
    <t>Disaster Relief</t>
  </si>
  <si>
    <t>DISRE</t>
  </si>
  <si>
    <t>The Episcopal Church</t>
  </si>
  <si>
    <t>EPICH</t>
  </si>
  <si>
    <t>Episcopal Relief &amp; Development</t>
  </si>
  <si>
    <t>EPREL</t>
  </si>
  <si>
    <t>Godly Play</t>
  </si>
  <si>
    <t>GOPLA</t>
  </si>
  <si>
    <t>Safeguarding</t>
  </si>
  <si>
    <t>SAPOL</t>
  </si>
  <si>
    <t>Liturgy Training</t>
  </si>
  <si>
    <t>LITRA</t>
  </si>
  <si>
    <t>Bishop's appeal</t>
  </si>
  <si>
    <t>BISAP</t>
  </si>
  <si>
    <t>Graduate Send-Off</t>
  </si>
  <si>
    <t>GRSEN</t>
  </si>
  <si>
    <t>Youth Ministers Retreat</t>
  </si>
  <si>
    <t>YOLEA</t>
  </si>
  <si>
    <t>Created in the Image</t>
  </si>
  <si>
    <t>CRINT</t>
  </si>
  <si>
    <t>Pilgrimage</t>
  </si>
  <si>
    <t>PILGR</t>
  </si>
  <si>
    <t>Bishop's Cup</t>
  </si>
  <si>
    <t>BICUP</t>
  </si>
  <si>
    <t>Companion Relationship</t>
  </si>
  <si>
    <t>COREL</t>
  </si>
  <si>
    <t>Holy Monday</t>
  </si>
  <si>
    <t>HOMON</t>
  </si>
  <si>
    <t>Espiritu Santo</t>
  </si>
  <si>
    <t>ESPIR</t>
  </si>
  <si>
    <t>Clergy Scholarships</t>
  </si>
  <si>
    <t>CLSCH</t>
  </si>
  <si>
    <t>CASAB</t>
  </si>
  <si>
    <t>IONLL</t>
  </si>
  <si>
    <t>IONSD</t>
  </si>
  <si>
    <t>Gala</t>
  </si>
  <si>
    <t>GALAA</t>
  </si>
  <si>
    <t>Bi-vocational retreat</t>
  </si>
  <si>
    <t>BIVOC</t>
  </si>
  <si>
    <t>Clergy Conference - Full Time clergy</t>
  </si>
  <si>
    <t>CLCNF</t>
  </si>
  <si>
    <t>Clergy Clericas</t>
  </si>
  <si>
    <t>CLERC</t>
  </si>
  <si>
    <t>Ages &amp; Stages</t>
  </si>
  <si>
    <t>AGESS</t>
  </si>
  <si>
    <t>Hope For Harvest</t>
  </si>
  <si>
    <t>HOPEH</t>
  </si>
  <si>
    <t>Bishop's Discretionary Fund</t>
  </si>
  <si>
    <t>BIDIS</t>
  </si>
  <si>
    <t>Music Missioner</t>
  </si>
  <si>
    <t>TOTAL EXPENSES</t>
  </si>
  <si>
    <t>NET BUDGET</t>
  </si>
  <si>
    <t>A</t>
  </si>
  <si>
    <t>E</t>
  </si>
  <si>
    <t>I</t>
  </si>
  <si>
    <t>L</t>
  </si>
  <si>
    <t>H</t>
  </si>
  <si>
    <t>C</t>
  </si>
  <si>
    <r>
      <rPr>
        <b/>
        <sz val="11"/>
        <color rgb="FFFF0000"/>
        <rFont val="Calibri"/>
        <family val="2"/>
        <scheme val="minor"/>
      </rPr>
      <t>A</t>
    </r>
    <r>
      <rPr>
        <sz val="11"/>
        <color theme="1"/>
        <rFont val="Calibri"/>
        <family val="2"/>
        <scheme val="minor"/>
      </rPr>
      <t xml:space="preserve"> - We're keeping our MMS at 15%, which is consistent with last year</t>
    </r>
  </si>
  <si>
    <t>B</t>
  </si>
  <si>
    <r>
      <rPr>
        <b/>
        <sz val="11"/>
        <color rgb="FFFF0000"/>
        <rFont val="Calibri"/>
        <family val="2"/>
        <scheme val="minor"/>
      </rPr>
      <t>B</t>
    </r>
    <r>
      <rPr>
        <sz val="11"/>
        <color theme="1"/>
        <rFont val="Calibri"/>
        <family val="2"/>
        <scheme val="minor"/>
      </rPr>
      <t xml:space="preserve"> - This assumes a draw of 4.57%</t>
    </r>
  </si>
  <si>
    <t>G</t>
  </si>
  <si>
    <r>
      <rPr>
        <b/>
        <sz val="11"/>
        <color rgb="FFFF0000"/>
        <rFont val="Calibri"/>
        <family val="2"/>
        <scheme val="minor"/>
      </rPr>
      <t>C</t>
    </r>
    <r>
      <rPr>
        <sz val="11"/>
        <color theme="1"/>
        <rFont val="Calibri"/>
        <family val="2"/>
        <scheme val="minor"/>
      </rPr>
      <t xml:space="preserve"> - We took the average of the previous 7 years of O&amp;G revenue to come up with this amount</t>
    </r>
  </si>
  <si>
    <t>D</t>
  </si>
  <si>
    <t>See pricing below</t>
  </si>
  <si>
    <t>Pilgramage</t>
  </si>
  <si>
    <t>EYE</t>
  </si>
  <si>
    <t>Difference</t>
  </si>
  <si>
    <r>
      <rPr>
        <b/>
        <sz val="11"/>
        <color rgb="FFFF0000"/>
        <rFont val="Calibri"/>
        <family val="2"/>
        <scheme val="minor"/>
      </rPr>
      <t>D</t>
    </r>
    <r>
      <rPr>
        <sz val="11"/>
        <color theme="1"/>
        <rFont val="Calibri"/>
        <family val="2"/>
        <scheme val="minor"/>
      </rPr>
      <t xml:space="preserve"> - Biggest increase is due to Pilgramage, as in 2023 they're planning on offering two Pilgrimages, one as a primarily adult racial reconciliation pilgrimage event and the second our annual youth pilgrimage. Other increase is Episcopal Youth Event, which occurs once every 3 years, but this event was cancelled in 2020 and 2021, and has been rescheduled for 2023.
</t>
    </r>
  </si>
  <si>
    <r>
      <rPr>
        <b/>
        <sz val="11"/>
        <color rgb="FFFF0000"/>
        <rFont val="Calibri"/>
        <family val="2"/>
        <scheme val="minor"/>
      </rPr>
      <t>E</t>
    </r>
    <r>
      <rPr>
        <sz val="11"/>
        <color theme="1"/>
        <rFont val="Calibri"/>
        <family val="2"/>
        <scheme val="minor"/>
      </rPr>
      <t xml:space="preserve"> - This position will not be repaced in 2023; rather, we are going to engage several FT employees to serve in the role as congregational vitality consultants.  The expense for this role is within the Canon for Congregational Vitality's budget</t>
    </r>
  </si>
  <si>
    <t>Medical insurance</t>
  </si>
  <si>
    <t>Salaries</t>
  </si>
  <si>
    <t>Payroll processing</t>
  </si>
  <si>
    <r>
      <rPr>
        <b/>
        <sz val="11"/>
        <color rgb="FFFF0000"/>
        <rFont val="Calibri"/>
        <family val="2"/>
        <scheme val="minor"/>
      </rPr>
      <t>G</t>
    </r>
    <r>
      <rPr>
        <sz val="11"/>
        <color theme="1"/>
        <rFont val="Calibri"/>
        <family val="2"/>
        <scheme val="minor"/>
      </rPr>
      <t xml:space="preserve"> - Increase due to the following</t>
    </r>
  </si>
  <si>
    <t>Consultant</t>
  </si>
  <si>
    <t>Mileage/Meals</t>
  </si>
  <si>
    <t>Consultant training</t>
  </si>
  <si>
    <t>Congregational training</t>
  </si>
  <si>
    <t>Donor cultivation</t>
  </si>
  <si>
    <r>
      <rPr>
        <b/>
        <sz val="11"/>
        <color rgb="FFFF0000"/>
        <rFont val="Calibri"/>
        <family val="2"/>
        <scheme val="minor"/>
      </rPr>
      <t>H</t>
    </r>
    <r>
      <rPr>
        <sz val="11"/>
        <color theme="1"/>
        <rFont val="Calibri"/>
        <family val="2"/>
        <scheme val="minor"/>
      </rPr>
      <t xml:space="preserve"> - Increase due to the following</t>
    </r>
  </si>
  <si>
    <t>See below of the consulting relating expenses that will be reclassified to Canon Steve's program</t>
  </si>
  <si>
    <r>
      <rPr>
        <b/>
        <sz val="11"/>
        <color rgb="FFFF0000"/>
        <rFont val="Calibri"/>
        <family val="2"/>
        <scheme val="minor"/>
      </rPr>
      <t>I</t>
    </r>
    <r>
      <rPr>
        <sz val="11"/>
        <color theme="1"/>
        <rFont val="Calibri"/>
        <family val="2"/>
        <scheme val="minor"/>
      </rPr>
      <t xml:space="preserve"> - The chaplain did not previously have medical insurance; however, we were informed in late 2021 that he needed full family coverage; thus, resulting in the difference</t>
    </r>
  </si>
  <si>
    <t>J</t>
  </si>
  <si>
    <t>J - Event occurs every 3 years, but was cancelled in 2020 and 2021 and subsequently rescheduled in 2023.  See below the P&amp;L for this program</t>
  </si>
  <si>
    <t>Revenue</t>
  </si>
  <si>
    <t>Expenses</t>
  </si>
  <si>
    <t>Diocesan share</t>
  </si>
  <si>
    <t>K</t>
  </si>
  <si>
    <r>
      <rPr>
        <b/>
        <sz val="11"/>
        <color rgb="FFFF0000"/>
        <rFont val="Calibri"/>
        <family val="2"/>
        <scheme val="minor"/>
      </rPr>
      <t>L</t>
    </r>
    <r>
      <rPr>
        <sz val="11"/>
        <color theme="1"/>
        <rFont val="Calibri"/>
        <family val="2"/>
        <scheme val="minor"/>
      </rPr>
      <t xml:space="preserve"> - We made the assumption that the single most significant cost for the program will be paying consultants for training. In particular we are looking at partnering with Luther Seminary to offer training to clergy and lay leaders in the Diocese. Other components of the budget are estimates based on the need to have in-person trainings and programs.</t>
    </r>
  </si>
  <si>
    <t>Unanticipated expenditures</t>
  </si>
  <si>
    <t>Episcopal Church Women</t>
  </si>
  <si>
    <t>ECW</t>
  </si>
  <si>
    <t>Clergy Sabbatical</t>
  </si>
  <si>
    <t>2023 Budget</t>
  </si>
  <si>
    <t>School of Spiritual Direction</t>
  </si>
  <si>
    <t>School of Discipleship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</si>
</sst>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2"/>
      <name val="Arial"/>
      <family val="2"/>
    </font>
    <font>
      <b/>
      <sz val="12"/>
      <color rgb="FFFFFFFF"/>
      <name val="Arial"/>
      <family val="2"/>
    </font>
    <font>
      <sz val="12"/>
      <name val="Arial"/>
      <family val="2"/>
    </font>
    <font>
      <sz val="12"/>
      <color rgb="FF000000"/>
      <name val="Arial"/>
      <family val="2"/>
    </font>
    <font>
      <b/>
      <sz val="11"/>
      <color theme="1"/>
      <name val="Calibri"/>
      <family val="2"/>
      <scheme val="minor"/>
    </font>
    <font>
      <b/>
      <sz val="11"/>
      <color rgb="FFFF0000"/>
      <name val="Calibri"/>
      <family val="2"/>
      <scheme val="minor"/>
    </font>
    <font>
      <sz val="10"/>
      <color rgb="FF000000"/>
      <name val="Arial"/>
      <family val="2"/>
    </font>
    <font>
      <b/>
      <sz val="12"/>
      <color theme="0"/>
      <name val="Arial"/>
      <family val="2"/>
    </font>
  </fonts>
  <fills count="9">
    <fill>
      <patternFill patternType="none"/>
    </fill>
    <fill>
      <patternFill patternType="gray125"/>
    </fill>
    <fill>
      <patternFill patternType="solid">
        <fgColor rgb="FF1F4E78"/>
      </patternFill>
    </fill>
    <fill>
      <patternFill patternType="solid">
        <fgColor theme="3" tint="0.39997558519241921"/>
        <bgColor indexed="64"/>
      </patternFill>
    </fill>
    <fill>
      <patternFill patternType="solid">
        <fgColor rgb="FF336699"/>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6" fillId="0" borderId="0" xfId="0" applyFont="1"/>
    <xf numFmtId="0" fontId="0" fillId="0" borderId="2" xfId="0" applyBorder="1"/>
    <xf numFmtId="0" fontId="6" fillId="0" borderId="0" xfId="0" applyFont="1" applyAlignment="1">
      <alignment horizontal="center"/>
    </xf>
    <xf numFmtId="0" fontId="8" fillId="0" borderId="0" xfId="0" applyFont="1"/>
    <xf numFmtId="164" fontId="0" fillId="0" borderId="0" xfId="1" applyNumberFormat="1" applyFont="1"/>
    <xf numFmtId="164" fontId="0" fillId="0" borderId="2" xfId="1" applyNumberFormat="1" applyFont="1" applyBorder="1"/>
    <xf numFmtId="164" fontId="0" fillId="0" borderId="0" xfId="0" applyNumberFormat="1"/>
    <xf numFmtId="9" fontId="0" fillId="0" borderId="0" xfId="2" applyFont="1"/>
    <xf numFmtId="0" fontId="7" fillId="0" borderId="0" xfId="0" applyFont="1"/>
    <xf numFmtId="164" fontId="7" fillId="0" borderId="0" xfId="0" applyNumberFormat="1" applyFont="1"/>
    <xf numFmtId="0" fontId="0" fillId="0" borderId="0" xfId="0" applyAlignment="1">
      <alignment horizontal="left" wrapText="1"/>
    </xf>
    <xf numFmtId="0" fontId="9" fillId="4"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4" fillId="7" borderId="1" xfId="0" applyFont="1" applyFill="1" applyBorder="1" applyAlignment="1">
      <alignment horizontal="left" vertical="top" wrapText="1"/>
    </xf>
    <xf numFmtId="164" fontId="4" fillId="7" borderId="1" xfId="1" applyNumberFormat="1" applyFont="1" applyFill="1" applyBorder="1" applyAlignment="1">
      <alignment horizontal="left" vertical="top" wrapText="1"/>
    </xf>
    <xf numFmtId="164" fontId="5" fillId="7" borderId="1" xfId="1" applyNumberFormat="1" applyFont="1" applyFill="1" applyBorder="1" applyAlignment="1">
      <alignment horizontal="right" vertical="top" wrapText="1"/>
    </xf>
    <xf numFmtId="0" fontId="4" fillId="6" borderId="1" xfId="0" applyFont="1" applyFill="1" applyBorder="1" applyAlignment="1">
      <alignment horizontal="left" vertical="top" wrapText="1"/>
    </xf>
    <xf numFmtId="164" fontId="4" fillId="6" borderId="1" xfId="1" applyNumberFormat="1" applyFont="1" applyFill="1" applyBorder="1" applyAlignment="1">
      <alignment horizontal="left" vertical="top" wrapText="1"/>
    </xf>
    <xf numFmtId="164" fontId="5" fillId="6" borderId="1" xfId="1" applyNumberFormat="1" applyFont="1" applyFill="1" applyBorder="1" applyAlignment="1">
      <alignment horizontal="right" vertical="top" wrapText="1"/>
    </xf>
    <xf numFmtId="0" fontId="9" fillId="3" borderId="1" xfId="0" applyFont="1" applyFill="1" applyBorder="1" applyAlignment="1">
      <alignment horizontal="left" vertical="top" wrapText="1"/>
    </xf>
    <xf numFmtId="164" fontId="9" fillId="3" borderId="1" xfId="1" applyNumberFormat="1" applyFont="1" applyFill="1" applyBorder="1" applyAlignment="1">
      <alignment horizontal="left" vertical="top" wrapText="1"/>
    </xf>
    <xf numFmtId="0" fontId="4" fillId="8" borderId="1" xfId="0" applyFont="1" applyFill="1" applyBorder="1" applyAlignment="1">
      <alignment horizontal="left" vertical="top" wrapText="1"/>
    </xf>
    <xf numFmtId="164" fontId="4" fillId="8" borderId="1" xfId="1" applyNumberFormat="1" applyFont="1" applyFill="1" applyBorder="1" applyAlignment="1">
      <alignment horizontal="left" vertical="top" wrapText="1"/>
    </xf>
    <xf numFmtId="164" fontId="5" fillId="8" borderId="1" xfId="1" applyNumberFormat="1" applyFont="1" applyFill="1" applyBorder="1" applyAlignment="1">
      <alignment horizontal="right" vertical="top" wrapText="1"/>
    </xf>
    <xf numFmtId="0" fontId="5" fillId="8" borderId="1" xfId="0" applyFont="1" applyFill="1" applyBorder="1"/>
    <xf numFmtId="164" fontId="5" fillId="8" borderId="1" xfId="1" applyNumberFormat="1" applyFont="1" applyFill="1" applyBorder="1"/>
    <xf numFmtId="0" fontId="5" fillId="7" borderId="1" xfId="0" applyFont="1" applyFill="1" applyBorder="1"/>
    <xf numFmtId="164" fontId="5" fillId="7" borderId="1" xfId="1" applyNumberFormat="1" applyFont="1" applyFill="1" applyBorder="1"/>
    <xf numFmtId="164" fontId="9" fillId="4" borderId="1" xfId="1" applyNumberFormat="1" applyFont="1" applyFill="1" applyBorder="1" applyAlignment="1">
      <alignment horizontal="left" vertical="top" wrapText="1"/>
    </xf>
    <xf numFmtId="164" fontId="9" fillId="5" borderId="1" xfId="1" applyNumberFormat="1" applyFont="1" applyFill="1" applyBorder="1" applyAlignment="1">
      <alignment horizontal="left" vertical="top" wrapText="1"/>
    </xf>
  </cellXfs>
  <cellStyles count="3">
    <cellStyle name="Comma" xfId="1" builtinId="3"/>
    <cellStyle name="Normal" xfId="0" builtinId="0"/>
    <cellStyle name="Percent" xfId="2" builtinId="5"/>
  </cellStyles>
  <dxfs count="9">
    <dxf>
      <font>
        <color theme="7" tint="-0.499984740745262"/>
      </font>
      <fill>
        <patternFill>
          <bgColor rgb="FFFFFF66"/>
        </patternFill>
      </fill>
    </dxf>
    <dxf>
      <font>
        <color theme="7" tint="-0.499984740745262"/>
      </font>
      <fill>
        <patternFill>
          <bgColor rgb="FFFFFF66"/>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7" tint="-0.499984740745262"/>
      </font>
      <fill>
        <patternFill>
          <bgColor rgb="FFFFFF66"/>
        </patternFill>
      </fill>
    </dxf>
    <dxf>
      <font>
        <color rgb="FF006100"/>
      </font>
      <fill>
        <patternFill>
          <bgColor rgb="FFC6EFCE"/>
        </patternFill>
      </fill>
    </dxf>
    <dxf>
      <font>
        <color theme="7" tint="-0.499984740745262"/>
      </font>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0275D-7CC8-4DF5-81E9-AA17AB819267}">
  <dimension ref="A1:K99"/>
  <sheetViews>
    <sheetView tabSelected="1" workbookViewId="0">
      <selection activeCell="E9" sqref="E9"/>
    </sheetView>
  </sheetViews>
  <sheetFormatPr defaultRowHeight="15" x14ac:dyDescent="0.25"/>
  <cols>
    <col min="1" max="1" width="43.140625" customWidth="1"/>
    <col min="2" max="2" width="14.5703125" hidden="1" customWidth="1"/>
    <col min="3" max="3" width="14.5703125" customWidth="1"/>
    <col min="4" max="4" width="15.5703125" bestFit="1" customWidth="1"/>
    <col min="5" max="5" width="15.42578125" bestFit="1" customWidth="1"/>
    <col min="6" max="6" width="16" bestFit="1" customWidth="1"/>
    <col min="7" max="7" width="15.42578125" bestFit="1" customWidth="1"/>
    <col min="8" max="8" width="14.85546875" bestFit="1" customWidth="1"/>
    <col min="9" max="9" width="2.28515625" hidden="1" customWidth="1"/>
    <col min="10" max="10" width="9.140625" bestFit="1" customWidth="1"/>
  </cols>
  <sheetData>
    <row r="1" spans="1:11" ht="32.25" thickBot="1" x14ac:dyDescent="0.3">
      <c r="A1" s="14" t="s">
        <v>0</v>
      </c>
      <c r="B1" s="15"/>
      <c r="C1" s="14" t="s">
        <v>1</v>
      </c>
      <c r="D1" s="16" t="s">
        <v>218</v>
      </c>
      <c r="E1" s="16" t="s">
        <v>2</v>
      </c>
      <c r="F1" s="16" t="s">
        <v>3</v>
      </c>
      <c r="G1" s="16" t="s">
        <v>4</v>
      </c>
      <c r="H1" s="16" t="s">
        <v>5</v>
      </c>
    </row>
    <row r="2" spans="1:11" ht="15.75" thickBot="1" x14ac:dyDescent="0.3">
      <c r="A2" s="17" t="s">
        <v>6</v>
      </c>
      <c r="B2" s="17"/>
      <c r="C2" s="18"/>
      <c r="D2" s="18">
        <v>2139703</v>
      </c>
      <c r="E2" s="18">
        <v>2013219</v>
      </c>
      <c r="F2" s="18">
        <f>D2-E2</f>
        <v>126484</v>
      </c>
      <c r="G2" s="18">
        <v>2142417.7034999998</v>
      </c>
      <c r="H2" s="19">
        <v>2211026.34</v>
      </c>
      <c r="I2" s="9" t="s">
        <v>177</v>
      </c>
    </row>
    <row r="3" spans="1:11" ht="15.75" thickBot="1" x14ac:dyDescent="0.3">
      <c r="A3" s="17" t="s">
        <v>7</v>
      </c>
      <c r="B3" s="17"/>
      <c r="C3" s="18"/>
      <c r="D3" s="18">
        <f>2675205.50484578+17683-4200-0.5</f>
        <v>2688688.0048457799</v>
      </c>
      <c r="E3" s="19">
        <v>2687525.54260012</v>
      </c>
      <c r="F3" s="18">
        <f t="shared" ref="F3:F8" si="0">D3-E3</f>
        <v>1162.4622456599027</v>
      </c>
      <c r="G3" s="19">
        <v>2454533.6284449999</v>
      </c>
      <c r="H3" s="19">
        <v>1531211.08</v>
      </c>
      <c r="I3" s="9" t="s">
        <v>184</v>
      </c>
    </row>
    <row r="4" spans="1:11" ht="15.75" thickBot="1" x14ac:dyDescent="0.3">
      <c r="A4" s="17" t="s">
        <v>8</v>
      </c>
      <c r="B4" s="17"/>
      <c r="C4" s="18"/>
      <c r="D4" s="18">
        <v>1083779</v>
      </c>
      <c r="E4" s="19">
        <v>900000</v>
      </c>
      <c r="F4" s="18">
        <f t="shared" si="0"/>
        <v>183779</v>
      </c>
      <c r="G4" s="19">
        <v>694246.46</v>
      </c>
      <c r="H4" s="19">
        <v>1332289.5</v>
      </c>
      <c r="I4" s="9" t="s">
        <v>182</v>
      </c>
    </row>
    <row r="5" spans="1:11" ht="15.75" thickBot="1" x14ac:dyDescent="0.3">
      <c r="A5" s="20" t="s">
        <v>9</v>
      </c>
      <c r="B5" s="20"/>
      <c r="C5" s="21"/>
      <c r="D5" s="21">
        <v>146805</v>
      </c>
      <c r="E5" s="22">
        <v>119500</v>
      </c>
      <c r="F5" s="21">
        <f t="shared" si="0"/>
        <v>27305</v>
      </c>
      <c r="G5" s="22">
        <v>121250</v>
      </c>
      <c r="H5" s="22">
        <v>582596.39</v>
      </c>
      <c r="I5" s="9"/>
    </row>
    <row r="6" spans="1:11" ht="15.75" thickBot="1" x14ac:dyDescent="0.3">
      <c r="A6" s="17" t="s">
        <v>10</v>
      </c>
      <c r="B6" s="17"/>
      <c r="C6" s="18"/>
      <c r="D6" s="18">
        <v>168000</v>
      </c>
      <c r="E6" s="19">
        <v>172000</v>
      </c>
      <c r="F6" s="18">
        <f t="shared" si="0"/>
        <v>-4000</v>
      </c>
      <c r="G6" s="19">
        <v>157500</v>
      </c>
      <c r="H6" s="19">
        <v>122208.35</v>
      </c>
      <c r="I6" s="9"/>
    </row>
    <row r="7" spans="1:11" ht="15.75" thickBot="1" x14ac:dyDescent="0.3">
      <c r="A7" s="17" t="s">
        <v>11</v>
      </c>
      <c r="B7" s="17"/>
      <c r="C7" s="18"/>
      <c r="D7" s="18">
        <v>244630</v>
      </c>
      <c r="E7" s="19">
        <v>188150</v>
      </c>
      <c r="F7" s="18">
        <f t="shared" si="0"/>
        <v>56480</v>
      </c>
      <c r="G7" s="19">
        <v>185450</v>
      </c>
      <c r="H7" s="19">
        <v>114436.67000000001</v>
      </c>
      <c r="I7" s="9" t="s">
        <v>188</v>
      </c>
    </row>
    <row r="8" spans="1:11" ht="15.75" thickBot="1" x14ac:dyDescent="0.3">
      <c r="A8" s="20" t="s">
        <v>12</v>
      </c>
      <c r="B8" s="20"/>
      <c r="C8" s="21"/>
      <c r="D8" s="21">
        <v>11170</v>
      </c>
      <c r="E8" s="21">
        <v>11160</v>
      </c>
      <c r="F8" s="21">
        <f t="shared" si="0"/>
        <v>10</v>
      </c>
      <c r="G8" s="22">
        <v>0</v>
      </c>
      <c r="H8" s="22">
        <v>11170</v>
      </c>
      <c r="I8" s="9"/>
    </row>
    <row r="9" spans="1:11" ht="16.5" thickBot="1" x14ac:dyDescent="0.3">
      <c r="A9" s="23" t="s">
        <v>13</v>
      </c>
      <c r="B9" s="23" t="s">
        <v>14</v>
      </c>
      <c r="C9" s="24"/>
      <c r="D9" s="24">
        <f>SUM(D2:D8)</f>
        <v>6482775.0048457794</v>
      </c>
      <c r="E9" s="24">
        <f t="shared" ref="E9:H9" si="1">SUM(E2:E8)</f>
        <v>6091554.5426001195</v>
      </c>
      <c r="F9" s="24">
        <f>SUM(F2:F8)</f>
        <v>391220.4622456599</v>
      </c>
      <c r="G9" s="24">
        <f t="shared" si="1"/>
        <v>5755397.7919450002</v>
      </c>
      <c r="H9" s="24">
        <f t="shared" si="1"/>
        <v>5904938.3299999991</v>
      </c>
      <c r="I9" s="9"/>
    </row>
    <row r="10" spans="1:11" ht="15.75" thickBot="1" x14ac:dyDescent="0.3">
      <c r="A10" s="25" t="s">
        <v>15</v>
      </c>
      <c r="B10" s="25" t="s">
        <v>16</v>
      </c>
      <c r="C10" s="26">
        <f>19283+1683</f>
        <v>20966</v>
      </c>
      <c r="D10" s="26">
        <v>382611.54</v>
      </c>
      <c r="E10" s="27">
        <v>365982.81650000002</v>
      </c>
      <c r="F10" s="27">
        <f>D10-E10</f>
        <v>16628.723499999964</v>
      </c>
      <c r="G10" s="27">
        <v>339838.42389999999</v>
      </c>
      <c r="H10" s="27">
        <v>412538.54000000004</v>
      </c>
      <c r="I10" s="9"/>
      <c r="K10" s="7"/>
    </row>
    <row r="11" spans="1:11" ht="15.75" thickBot="1" x14ac:dyDescent="0.3">
      <c r="A11" s="25" t="s">
        <v>17</v>
      </c>
      <c r="B11" s="25" t="s">
        <v>18</v>
      </c>
      <c r="C11" s="26">
        <f>5800+272.24</f>
        <v>6072.24</v>
      </c>
      <c r="D11" s="26">
        <v>394182.41191999998</v>
      </c>
      <c r="E11" s="27">
        <v>377699.47999999992</v>
      </c>
      <c r="F11" s="27">
        <f t="shared" ref="F11:F74" si="2">D11-E11</f>
        <v>16482.931920000061</v>
      </c>
      <c r="G11" s="27">
        <v>367508.63999999996</v>
      </c>
      <c r="H11" s="27">
        <v>340564.66</v>
      </c>
      <c r="I11" s="9"/>
      <c r="K11" s="7"/>
    </row>
    <row r="12" spans="1:11" ht="16.5" thickBot="1" x14ac:dyDescent="0.3">
      <c r="A12" s="25" t="s">
        <v>19</v>
      </c>
      <c r="B12" s="28" t="s">
        <v>20</v>
      </c>
      <c r="C12" s="29">
        <f>8222+2000</f>
        <v>10222</v>
      </c>
      <c r="D12" s="26">
        <v>309954.06477600004</v>
      </c>
      <c r="E12" s="27">
        <v>301472</v>
      </c>
      <c r="F12" s="27">
        <f t="shared" si="2"/>
        <v>8482.0647760000429</v>
      </c>
      <c r="G12" s="27">
        <v>276043.95999999996</v>
      </c>
      <c r="H12" s="27">
        <v>270388.73</v>
      </c>
      <c r="I12" s="9"/>
      <c r="K12" s="7"/>
    </row>
    <row r="13" spans="1:11" ht="15.75" thickBot="1" x14ac:dyDescent="0.3">
      <c r="A13" s="25" t="s">
        <v>21</v>
      </c>
      <c r="B13" s="25" t="s">
        <v>22</v>
      </c>
      <c r="C13" s="26"/>
      <c r="D13" s="26">
        <v>121699.91882600001</v>
      </c>
      <c r="E13" s="27">
        <v>118951</v>
      </c>
      <c r="F13" s="27">
        <f t="shared" si="2"/>
        <v>2748.9188260000083</v>
      </c>
      <c r="G13" s="27">
        <v>96269.75</v>
      </c>
      <c r="H13" s="27">
        <v>96104.680000000008</v>
      </c>
      <c r="I13" s="9"/>
      <c r="K13" s="7"/>
    </row>
    <row r="14" spans="1:11" ht="16.5" thickBot="1" x14ac:dyDescent="0.3">
      <c r="A14" s="17" t="s">
        <v>23</v>
      </c>
      <c r="B14" s="30" t="s">
        <v>24</v>
      </c>
      <c r="C14" s="31"/>
      <c r="D14" s="18">
        <v>0</v>
      </c>
      <c r="E14" s="19">
        <v>159940.92000000001</v>
      </c>
      <c r="F14" s="19">
        <f t="shared" si="2"/>
        <v>-159940.92000000001</v>
      </c>
      <c r="G14" s="19">
        <v>148145.152</v>
      </c>
      <c r="H14" s="19">
        <v>139237.05000000002</v>
      </c>
      <c r="I14" s="9" t="s">
        <v>178</v>
      </c>
      <c r="K14" s="7"/>
    </row>
    <row r="15" spans="1:11" ht="15.75" thickBot="1" x14ac:dyDescent="0.3">
      <c r="A15" s="25" t="s">
        <v>25</v>
      </c>
      <c r="B15" s="25" t="s">
        <v>26</v>
      </c>
      <c r="C15" s="26"/>
      <c r="D15" s="26">
        <v>112538.06265200001</v>
      </c>
      <c r="E15" s="27">
        <v>92153</v>
      </c>
      <c r="F15" s="27">
        <f t="shared" si="2"/>
        <v>20385.062652000008</v>
      </c>
      <c r="G15" s="27">
        <v>126788.8</v>
      </c>
      <c r="H15" s="27">
        <v>116828.85</v>
      </c>
      <c r="I15" s="9"/>
      <c r="K15" s="7"/>
    </row>
    <row r="16" spans="1:11" ht="15.75" thickBot="1" x14ac:dyDescent="0.3">
      <c r="A16" s="25" t="s">
        <v>27</v>
      </c>
      <c r="B16" s="25" t="s">
        <v>28</v>
      </c>
      <c r="C16" s="26"/>
      <c r="D16" s="26">
        <v>657747.495</v>
      </c>
      <c r="E16" s="27">
        <v>584332.55999999994</v>
      </c>
      <c r="F16" s="27">
        <f t="shared" si="2"/>
        <v>73414.935000000056</v>
      </c>
      <c r="G16" s="27">
        <v>618857.07850000006</v>
      </c>
      <c r="H16" s="27">
        <v>564182.85000000009</v>
      </c>
      <c r="I16" s="9" t="s">
        <v>186</v>
      </c>
      <c r="K16" s="7"/>
    </row>
    <row r="17" spans="1:11" ht="15.75" thickBot="1" x14ac:dyDescent="0.3">
      <c r="A17" s="25" t="s">
        <v>29</v>
      </c>
      <c r="B17" s="25" t="s">
        <v>30</v>
      </c>
      <c r="C17" s="26"/>
      <c r="D17" s="26">
        <v>33908.343439999997</v>
      </c>
      <c r="E17" s="27">
        <v>29349</v>
      </c>
      <c r="F17" s="27">
        <f t="shared" si="2"/>
        <v>4559.3434399999969</v>
      </c>
      <c r="G17" s="27">
        <v>28699.848000000002</v>
      </c>
      <c r="H17" s="27">
        <v>54999.160000000011</v>
      </c>
      <c r="I17" s="9"/>
      <c r="K17" s="7"/>
    </row>
    <row r="18" spans="1:11" ht="15.75" thickBot="1" x14ac:dyDescent="0.3">
      <c r="A18" s="25" t="s">
        <v>31</v>
      </c>
      <c r="B18" s="25" t="s">
        <v>32</v>
      </c>
      <c r="C18" s="26"/>
      <c r="D18" s="26">
        <v>3245</v>
      </c>
      <c r="E18" s="27">
        <v>2950</v>
      </c>
      <c r="F18" s="27">
        <f t="shared" si="2"/>
        <v>295</v>
      </c>
      <c r="G18" s="27">
        <v>2950</v>
      </c>
      <c r="H18" s="27">
        <v>0</v>
      </c>
      <c r="I18" s="9"/>
      <c r="K18" s="7"/>
    </row>
    <row r="19" spans="1:11" ht="15.75" thickBot="1" x14ac:dyDescent="0.3">
      <c r="A19" s="25" t="s">
        <v>33</v>
      </c>
      <c r="B19" s="25" t="s">
        <v>34</v>
      </c>
      <c r="C19" s="26"/>
      <c r="D19" s="26">
        <v>36300.000000000007</v>
      </c>
      <c r="E19" s="27">
        <v>22000</v>
      </c>
      <c r="F19" s="27">
        <f t="shared" si="2"/>
        <v>14300.000000000007</v>
      </c>
      <c r="G19" s="27">
        <v>66000</v>
      </c>
      <c r="H19" s="27">
        <v>0</v>
      </c>
      <c r="I19" s="9"/>
      <c r="K19" s="7"/>
    </row>
    <row r="20" spans="1:11" ht="15.75" thickBot="1" x14ac:dyDescent="0.3">
      <c r="A20" s="25" t="s">
        <v>35</v>
      </c>
      <c r="B20" s="25" t="s">
        <v>36</v>
      </c>
      <c r="C20" s="26"/>
      <c r="D20" s="26">
        <v>350</v>
      </c>
      <c r="E20" s="27">
        <v>350</v>
      </c>
      <c r="F20" s="27">
        <f t="shared" si="2"/>
        <v>0</v>
      </c>
      <c r="G20" s="27">
        <v>350</v>
      </c>
      <c r="H20" s="27">
        <v>144.72999999999999</v>
      </c>
      <c r="I20" s="9"/>
      <c r="K20" s="7"/>
    </row>
    <row r="21" spans="1:11" ht="15.75" thickBot="1" x14ac:dyDescent="0.3">
      <c r="A21" s="25" t="s">
        <v>37</v>
      </c>
      <c r="B21" s="25" t="s">
        <v>38</v>
      </c>
      <c r="C21" s="26"/>
      <c r="D21" s="26">
        <v>60590</v>
      </c>
      <c r="E21" s="27">
        <v>51517.5</v>
      </c>
      <c r="F21" s="27">
        <f t="shared" si="2"/>
        <v>9072.5</v>
      </c>
      <c r="G21" s="27">
        <v>61200</v>
      </c>
      <c r="H21" s="27">
        <v>41364.879999999997</v>
      </c>
      <c r="I21" s="9"/>
      <c r="K21" s="7"/>
    </row>
    <row r="22" spans="1:11" ht="15.75" thickBot="1" x14ac:dyDescent="0.3">
      <c r="A22" s="25" t="s">
        <v>39</v>
      </c>
      <c r="B22" s="25" t="s">
        <v>40</v>
      </c>
      <c r="C22" s="26"/>
      <c r="D22" s="26">
        <v>3875</v>
      </c>
      <c r="E22" s="27">
        <v>3375</v>
      </c>
      <c r="F22" s="27">
        <f t="shared" si="2"/>
        <v>500</v>
      </c>
      <c r="G22" s="27">
        <v>3375</v>
      </c>
      <c r="H22" s="27">
        <v>2839.2</v>
      </c>
      <c r="I22" s="9"/>
      <c r="K22" s="7"/>
    </row>
    <row r="23" spans="1:11" ht="15.75" thickBot="1" x14ac:dyDescent="0.3">
      <c r="A23" s="25" t="s">
        <v>215</v>
      </c>
      <c r="B23" s="25" t="s">
        <v>216</v>
      </c>
      <c r="C23" s="26">
        <v>17683</v>
      </c>
      <c r="D23" s="26">
        <v>17683</v>
      </c>
      <c r="E23" s="27"/>
      <c r="F23" s="27">
        <f t="shared" si="2"/>
        <v>17683</v>
      </c>
      <c r="G23" s="27"/>
      <c r="H23" s="27"/>
      <c r="I23" s="9"/>
      <c r="K23" s="7"/>
    </row>
    <row r="24" spans="1:11" ht="15.75" thickBot="1" x14ac:dyDescent="0.3">
      <c r="A24" s="25" t="s">
        <v>41</v>
      </c>
      <c r="B24" s="25" t="s">
        <v>42</v>
      </c>
      <c r="C24" s="26"/>
      <c r="D24" s="26">
        <v>4000</v>
      </c>
      <c r="E24" s="27">
        <v>12500</v>
      </c>
      <c r="F24" s="27">
        <f t="shared" si="2"/>
        <v>-8500</v>
      </c>
      <c r="G24" s="27">
        <v>12500</v>
      </c>
      <c r="H24" s="27">
        <v>0</v>
      </c>
      <c r="I24" s="9"/>
      <c r="K24" s="7"/>
    </row>
    <row r="25" spans="1:11" ht="15.75" thickBot="1" x14ac:dyDescent="0.3">
      <c r="A25" s="25" t="s">
        <v>43</v>
      </c>
      <c r="B25" s="25" t="s">
        <v>44</v>
      </c>
      <c r="C25" s="26"/>
      <c r="D25" s="26">
        <v>7500</v>
      </c>
      <c r="E25" s="27">
        <v>2200</v>
      </c>
      <c r="F25" s="27">
        <f t="shared" si="2"/>
        <v>5300</v>
      </c>
      <c r="G25" s="27">
        <v>2275</v>
      </c>
      <c r="H25" s="27">
        <v>753.44</v>
      </c>
      <c r="I25" s="9"/>
      <c r="K25" s="7"/>
    </row>
    <row r="26" spans="1:11" ht="15.75" thickBot="1" x14ac:dyDescent="0.3">
      <c r="A26" s="25" t="s">
        <v>45</v>
      </c>
      <c r="B26" s="25" t="s">
        <v>46</v>
      </c>
      <c r="C26" s="26"/>
      <c r="D26" s="26">
        <v>3076.7000000000003</v>
      </c>
      <c r="E26" s="27">
        <v>2800</v>
      </c>
      <c r="F26" s="27">
        <f t="shared" si="2"/>
        <v>276.70000000000027</v>
      </c>
      <c r="G26" s="27">
        <v>1509</v>
      </c>
      <c r="H26" s="27">
        <v>2797</v>
      </c>
      <c r="I26" s="9"/>
      <c r="K26" s="7"/>
    </row>
    <row r="27" spans="1:11" ht="15.75" thickBot="1" x14ac:dyDescent="0.3">
      <c r="A27" s="25" t="s">
        <v>47</v>
      </c>
      <c r="B27" s="25" t="s">
        <v>48</v>
      </c>
      <c r="C27" s="26"/>
      <c r="D27" s="26">
        <v>9395</v>
      </c>
      <c r="E27" s="27">
        <v>5700</v>
      </c>
      <c r="F27" s="27">
        <f t="shared" si="2"/>
        <v>3695</v>
      </c>
      <c r="G27" s="27">
        <v>6650</v>
      </c>
      <c r="H27" s="27">
        <v>344.76</v>
      </c>
      <c r="I27" s="9"/>
      <c r="K27" s="7"/>
    </row>
    <row r="28" spans="1:11" ht="16.5" thickBot="1" x14ac:dyDescent="0.3">
      <c r="A28" s="17" t="s">
        <v>49</v>
      </c>
      <c r="B28" s="30" t="s">
        <v>50</v>
      </c>
      <c r="C28" s="31">
        <v>3500</v>
      </c>
      <c r="D28" s="18">
        <v>334253</v>
      </c>
      <c r="E28" s="19">
        <v>202179</v>
      </c>
      <c r="F28" s="19">
        <f t="shared" si="2"/>
        <v>132074</v>
      </c>
      <c r="G28" s="19">
        <v>0</v>
      </c>
      <c r="H28" s="19">
        <v>101778.44000000002</v>
      </c>
      <c r="I28" s="9" t="s">
        <v>181</v>
      </c>
      <c r="K28" s="7"/>
    </row>
    <row r="29" spans="1:11" ht="15.75" thickBot="1" x14ac:dyDescent="0.3">
      <c r="A29" s="25" t="s">
        <v>51</v>
      </c>
      <c r="B29" s="25" t="s">
        <v>52</v>
      </c>
      <c r="C29" s="26">
        <v>840582</v>
      </c>
      <c r="D29" s="26">
        <v>860327</v>
      </c>
      <c r="E29" s="27">
        <v>860000</v>
      </c>
      <c r="F29" s="27">
        <f t="shared" si="2"/>
        <v>327</v>
      </c>
      <c r="G29" s="27">
        <v>800000</v>
      </c>
      <c r="H29" s="27">
        <v>708753.86</v>
      </c>
      <c r="I29" s="9"/>
      <c r="J29" s="7"/>
      <c r="K29" s="7"/>
    </row>
    <row r="30" spans="1:11" ht="15.75" thickBot="1" x14ac:dyDescent="0.3">
      <c r="A30" s="25" t="s">
        <v>53</v>
      </c>
      <c r="B30" s="25" t="s">
        <v>54</v>
      </c>
      <c r="C30" s="26">
        <v>34813</v>
      </c>
      <c r="D30" s="26">
        <v>94178</v>
      </c>
      <c r="E30" s="27">
        <v>60738.559999999998</v>
      </c>
      <c r="F30" s="27">
        <f t="shared" si="2"/>
        <v>33439.440000000002</v>
      </c>
      <c r="G30" s="27">
        <v>68233.5</v>
      </c>
      <c r="H30" s="27">
        <v>35748.239999999998</v>
      </c>
      <c r="I30" s="9"/>
      <c r="K30" s="7"/>
    </row>
    <row r="31" spans="1:11" ht="15.75" thickBot="1" x14ac:dyDescent="0.3">
      <c r="A31" s="25" t="s">
        <v>55</v>
      </c>
      <c r="B31" s="25" t="s">
        <v>56</v>
      </c>
      <c r="C31" s="26">
        <f>500+6905+211886</f>
        <v>219291</v>
      </c>
      <c r="D31" s="26">
        <v>219290.91144</v>
      </c>
      <c r="E31" s="27">
        <v>207621.82</v>
      </c>
      <c r="F31" s="27">
        <f t="shared" si="2"/>
        <v>11669.091439999989</v>
      </c>
      <c r="G31" s="27">
        <v>186368.6256</v>
      </c>
      <c r="H31" s="27">
        <v>187755.99</v>
      </c>
      <c r="I31" s="9"/>
      <c r="J31" s="7"/>
      <c r="K31" s="7"/>
    </row>
    <row r="32" spans="1:11" ht="15.75" thickBot="1" x14ac:dyDescent="0.3">
      <c r="A32" s="25" t="s">
        <v>57</v>
      </c>
      <c r="B32" s="25" t="s">
        <v>58</v>
      </c>
      <c r="C32" s="26">
        <f>30321+7945+1000+1381+5376</f>
        <v>46023</v>
      </c>
      <c r="D32" s="26">
        <v>46023.4</v>
      </c>
      <c r="E32" s="27">
        <v>46004.5</v>
      </c>
      <c r="F32" s="27">
        <f t="shared" si="2"/>
        <v>18.900000000001455</v>
      </c>
      <c r="G32" s="27">
        <v>43838.85</v>
      </c>
      <c r="H32" s="27">
        <v>38884.1</v>
      </c>
      <c r="I32" s="9"/>
      <c r="J32" s="7"/>
      <c r="K32" s="7"/>
    </row>
    <row r="33" spans="1:11" ht="15.75" thickBot="1" x14ac:dyDescent="0.3">
      <c r="A33" s="25" t="s">
        <v>59</v>
      </c>
      <c r="B33" s="25" t="s">
        <v>60</v>
      </c>
      <c r="C33" s="26">
        <f>1300+160027</f>
        <v>161327</v>
      </c>
      <c r="D33" s="26">
        <v>161327.39152000003</v>
      </c>
      <c r="E33" s="27">
        <v>131899</v>
      </c>
      <c r="F33" s="27">
        <f t="shared" si="2"/>
        <v>29428.391520000034</v>
      </c>
      <c r="G33" s="27">
        <v>127829.87360000001</v>
      </c>
      <c r="H33" s="27">
        <v>128633.57999999999</v>
      </c>
      <c r="I33" s="9" t="s">
        <v>179</v>
      </c>
      <c r="J33" s="7"/>
      <c r="K33" s="7"/>
    </row>
    <row r="34" spans="1:11" ht="15.75" thickBot="1" x14ac:dyDescent="0.3">
      <c r="A34" s="25" t="s">
        <v>61</v>
      </c>
      <c r="B34" s="25" t="s">
        <v>62</v>
      </c>
      <c r="C34" s="26">
        <f>17320+135665</f>
        <v>152985</v>
      </c>
      <c r="D34" s="26">
        <v>152984.86368000001</v>
      </c>
      <c r="E34" s="27">
        <v>156588</v>
      </c>
      <c r="F34" s="27">
        <f t="shared" si="2"/>
        <v>-3603.1363199999905</v>
      </c>
      <c r="G34" s="27">
        <v>159101.43239999999</v>
      </c>
      <c r="H34" s="27">
        <v>152850.03</v>
      </c>
      <c r="I34" s="9"/>
      <c r="J34" s="7"/>
      <c r="K34" s="7"/>
    </row>
    <row r="35" spans="1:11" ht="15.75" thickBot="1" x14ac:dyDescent="0.3">
      <c r="A35" s="25" t="s">
        <v>63</v>
      </c>
      <c r="B35" s="25" t="s">
        <v>64</v>
      </c>
      <c r="C35" s="26"/>
      <c r="D35" s="26">
        <v>142797.49765199999</v>
      </c>
      <c r="E35" s="27">
        <v>134660</v>
      </c>
      <c r="F35" s="27">
        <f t="shared" si="2"/>
        <v>8137.4976519999909</v>
      </c>
      <c r="G35" s="27">
        <v>55348.473285714288</v>
      </c>
      <c r="H35" s="27">
        <v>53801.749999999985</v>
      </c>
      <c r="I35" s="9"/>
      <c r="K35" s="7"/>
    </row>
    <row r="36" spans="1:11" ht="15.75" thickBot="1" x14ac:dyDescent="0.3">
      <c r="A36" s="25" t="s">
        <v>65</v>
      </c>
      <c r="B36" s="25" t="s">
        <v>66</v>
      </c>
      <c r="C36" s="26"/>
      <c r="D36" s="26">
        <v>0</v>
      </c>
      <c r="E36" s="27">
        <v>6800</v>
      </c>
      <c r="F36" s="27">
        <f t="shared" si="2"/>
        <v>-6800</v>
      </c>
      <c r="G36" s="27">
        <v>6800</v>
      </c>
      <c r="H36" s="27">
        <v>0</v>
      </c>
      <c r="I36" s="9"/>
      <c r="K36" s="7"/>
    </row>
    <row r="37" spans="1:11" ht="15.75" thickBot="1" x14ac:dyDescent="0.3">
      <c r="A37" s="25" t="s">
        <v>67</v>
      </c>
      <c r="B37" s="25" t="s">
        <v>68</v>
      </c>
      <c r="C37" s="26"/>
      <c r="D37" s="26">
        <v>11675</v>
      </c>
      <c r="E37" s="27">
        <v>14445</v>
      </c>
      <c r="F37" s="27">
        <f t="shared" si="2"/>
        <v>-2770</v>
      </c>
      <c r="G37" s="27">
        <v>12950</v>
      </c>
      <c r="H37" s="27">
        <v>2750</v>
      </c>
      <c r="I37" s="9"/>
      <c r="K37" s="7"/>
    </row>
    <row r="38" spans="1:11" ht="15.75" thickBot="1" x14ac:dyDescent="0.3">
      <c r="A38" s="17" t="s">
        <v>69</v>
      </c>
      <c r="B38" s="17" t="s">
        <v>70</v>
      </c>
      <c r="C38" s="18"/>
      <c r="D38" s="18">
        <v>29240</v>
      </c>
      <c r="E38" s="19">
        <v>0</v>
      </c>
      <c r="F38" s="19">
        <f t="shared" si="2"/>
        <v>29240</v>
      </c>
      <c r="G38" s="19">
        <v>22025</v>
      </c>
      <c r="H38" s="19">
        <v>0</v>
      </c>
      <c r="I38" s="9" t="s">
        <v>207</v>
      </c>
      <c r="K38" s="7"/>
    </row>
    <row r="39" spans="1:11" ht="15.75" thickBot="1" x14ac:dyDescent="0.3">
      <c r="A39" s="25" t="s">
        <v>71</v>
      </c>
      <c r="B39" s="25" t="s">
        <v>72</v>
      </c>
      <c r="C39" s="26"/>
      <c r="D39" s="26">
        <v>9425</v>
      </c>
      <c r="E39" s="27">
        <v>6900</v>
      </c>
      <c r="F39" s="27">
        <f t="shared" si="2"/>
        <v>2525</v>
      </c>
      <c r="G39" s="27">
        <v>6567</v>
      </c>
      <c r="H39" s="27">
        <v>32.04</v>
      </c>
      <c r="I39" s="9"/>
      <c r="K39" s="7"/>
    </row>
    <row r="40" spans="1:11" ht="15.75" thickBot="1" x14ac:dyDescent="0.3">
      <c r="A40" s="25" t="s">
        <v>73</v>
      </c>
      <c r="B40" s="25" t="s">
        <v>74</v>
      </c>
      <c r="C40" s="26"/>
      <c r="D40" s="26">
        <v>7810</v>
      </c>
      <c r="E40" s="27">
        <v>7100</v>
      </c>
      <c r="F40" s="27">
        <f t="shared" si="2"/>
        <v>710</v>
      </c>
      <c r="G40" s="27">
        <v>7100</v>
      </c>
      <c r="H40" s="27">
        <v>0</v>
      </c>
      <c r="I40" s="9"/>
      <c r="K40" s="7"/>
    </row>
    <row r="41" spans="1:11" ht="15.75" thickBot="1" x14ac:dyDescent="0.3">
      <c r="A41" s="17" t="s">
        <v>75</v>
      </c>
      <c r="B41" s="17" t="s">
        <v>76</v>
      </c>
      <c r="C41" s="18">
        <f>3400+144141</f>
        <v>147541</v>
      </c>
      <c r="D41" s="18">
        <v>315540.875</v>
      </c>
      <c r="E41" s="19">
        <v>304800</v>
      </c>
      <c r="F41" s="19">
        <f t="shared" si="2"/>
        <v>10740.875</v>
      </c>
      <c r="G41" s="19">
        <v>298054</v>
      </c>
      <c r="H41" s="19">
        <v>185164.62</v>
      </c>
      <c r="I41" s="10"/>
      <c r="J41" s="7"/>
      <c r="K41" s="7"/>
    </row>
    <row r="42" spans="1:11" ht="15.75" thickBot="1" x14ac:dyDescent="0.3">
      <c r="A42" s="25" t="s">
        <v>77</v>
      </c>
      <c r="B42" s="25" t="s">
        <v>78</v>
      </c>
      <c r="C42" s="26"/>
      <c r="D42" s="26">
        <v>4000</v>
      </c>
      <c r="E42" s="27">
        <v>3625</v>
      </c>
      <c r="F42" s="27">
        <f t="shared" si="2"/>
        <v>375</v>
      </c>
      <c r="G42" s="27">
        <v>3612</v>
      </c>
      <c r="H42" s="27">
        <v>0</v>
      </c>
      <c r="I42" s="9"/>
      <c r="J42" s="7"/>
      <c r="K42" s="7"/>
    </row>
    <row r="43" spans="1:11" ht="15.75" thickBot="1" x14ac:dyDescent="0.3">
      <c r="A43" s="25" t="s">
        <v>79</v>
      </c>
      <c r="B43" s="25" t="s">
        <v>80</v>
      </c>
      <c r="C43" s="26">
        <v>6130</v>
      </c>
      <c r="D43" s="26">
        <v>6130</v>
      </c>
      <c r="E43" s="27">
        <v>6500</v>
      </c>
      <c r="F43" s="27">
        <f t="shared" si="2"/>
        <v>-370</v>
      </c>
      <c r="G43" s="27">
        <v>4500</v>
      </c>
      <c r="H43" s="27">
        <v>793.38</v>
      </c>
      <c r="I43" s="9"/>
      <c r="K43" s="7"/>
    </row>
    <row r="44" spans="1:11" ht="15.75" thickBot="1" x14ac:dyDescent="0.3">
      <c r="A44" s="25" t="s">
        <v>81</v>
      </c>
      <c r="B44" s="25" t="s">
        <v>82</v>
      </c>
      <c r="C44" s="26"/>
      <c r="D44" s="26">
        <v>10000</v>
      </c>
      <c r="E44" s="27">
        <v>10000</v>
      </c>
      <c r="F44" s="27">
        <f t="shared" si="2"/>
        <v>0</v>
      </c>
      <c r="G44" s="27">
        <v>10000</v>
      </c>
      <c r="H44" s="27">
        <v>4330</v>
      </c>
      <c r="I44" s="9"/>
      <c r="K44" s="7"/>
    </row>
    <row r="45" spans="1:11" ht="15.75" thickBot="1" x14ac:dyDescent="0.3">
      <c r="A45" s="25" t="s">
        <v>83</v>
      </c>
      <c r="B45" s="25" t="s">
        <v>84</v>
      </c>
      <c r="C45" s="26"/>
      <c r="D45" s="26">
        <v>20635</v>
      </c>
      <c r="E45" s="27">
        <v>14950</v>
      </c>
      <c r="F45" s="27">
        <f t="shared" si="2"/>
        <v>5685</v>
      </c>
      <c r="G45" s="27">
        <v>14950</v>
      </c>
      <c r="H45" s="27">
        <v>13315.24</v>
      </c>
      <c r="I45" s="9"/>
      <c r="K45" s="7"/>
    </row>
    <row r="46" spans="1:11" ht="15.75" thickBot="1" x14ac:dyDescent="0.3">
      <c r="A46" s="25" t="s">
        <v>85</v>
      </c>
      <c r="B46" s="25" t="s">
        <v>86</v>
      </c>
      <c r="C46" s="26"/>
      <c r="D46" s="26">
        <v>5975</v>
      </c>
      <c r="E46" s="27">
        <v>4900</v>
      </c>
      <c r="F46" s="27">
        <f t="shared" si="2"/>
        <v>1075</v>
      </c>
      <c r="G46" s="27">
        <v>4200</v>
      </c>
      <c r="H46" s="27">
        <v>4687.5</v>
      </c>
      <c r="I46" s="9"/>
      <c r="K46" s="7"/>
    </row>
    <row r="47" spans="1:11" ht="15.75" thickBot="1" x14ac:dyDescent="0.3">
      <c r="A47" s="25" t="s">
        <v>87</v>
      </c>
      <c r="B47" s="25" t="s">
        <v>88</v>
      </c>
      <c r="C47" s="26"/>
      <c r="D47" s="26">
        <v>4375</v>
      </c>
      <c r="E47" s="27">
        <v>2485</v>
      </c>
      <c r="F47" s="27">
        <f t="shared" si="2"/>
        <v>1890</v>
      </c>
      <c r="G47" s="27">
        <v>1450</v>
      </c>
      <c r="H47" s="27">
        <v>0</v>
      </c>
      <c r="I47" s="9"/>
      <c r="K47" s="7"/>
    </row>
    <row r="48" spans="1:11" ht="15.75" thickBot="1" x14ac:dyDescent="0.3">
      <c r="A48" s="25" t="s">
        <v>89</v>
      </c>
      <c r="B48" s="25" t="s">
        <v>90</v>
      </c>
      <c r="C48" s="26"/>
      <c r="D48" s="26">
        <v>6200</v>
      </c>
      <c r="E48" s="27">
        <v>2900</v>
      </c>
      <c r="F48" s="27">
        <f t="shared" si="2"/>
        <v>3300</v>
      </c>
      <c r="G48" s="27">
        <v>2900</v>
      </c>
      <c r="H48" s="27">
        <v>0</v>
      </c>
      <c r="I48" s="9"/>
      <c r="K48" s="7"/>
    </row>
    <row r="49" spans="1:11" ht="15.75" thickBot="1" x14ac:dyDescent="0.3">
      <c r="A49" s="25" t="s">
        <v>91</v>
      </c>
      <c r="B49" s="25" t="s">
        <v>92</v>
      </c>
      <c r="C49" s="26"/>
      <c r="D49" s="26">
        <v>1900</v>
      </c>
      <c r="E49" s="27">
        <v>1500</v>
      </c>
      <c r="F49" s="27">
        <f t="shared" si="2"/>
        <v>400</v>
      </c>
      <c r="G49" s="27">
        <v>1500</v>
      </c>
      <c r="H49" s="27">
        <v>0</v>
      </c>
      <c r="I49" s="9"/>
      <c r="K49" s="7"/>
    </row>
    <row r="50" spans="1:11" ht="16.5" thickBot="1" x14ac:dyDescent="0.3">
      <c r="A50" s="25" t="s">
        <v>93</v>
      </c>
      <c r="B50" s="28" t="s">
        <v>94</v>
      </c>
      <c r="C50" s="26">
        <v>43775</v>
      </c>
      <c r="D50" s="26">
        <v>75275</v>
      </c>
      <c r="E50" s="27">
        <v>65250</v>
      </c>
      <c r="F50" s="27">
        <f t="shared" si="2"/>
        <v>10025</v>
      </c>
      <c r="G50" s="27">
        <v>66550</v>
      </c>
      <c r="H50" s="27">
        <v>29521.599999999999</v>
      </c>
      <c r="I50" s="9"/>
      <c r="K50" s="7"/>
    </row>
    <row r="51" spans="1:11" ht="15.75" thickBot="1" x14ac:dyDescent="0.3">
      <c r="A51" s="25" t="s">
        <v>95</v>
      </c>
      <c r="B51" s="25" t="s">
        <v>96</v>
      </c>
      <c r="C51" s="26">
        <v>19400</v>
      </c>
      <c r="D51" s="26">
        <v>19400</v>
      </c>
      <c r="E51" s="27">
        <v>20050</v>
      </c>
      <c r="F51" s="27">
        <f t="shared" si="2"/>
        <v>-650</v>
      </c>
      <c r="G51" s="27">
        <v>24850</v>
      </c>
      <c r="H51" s="27">
        <v>12000</v>
      </c>
      <c r="I51" s="9"/>
      <c r="K51" s="7"/>
    </row>
    <row r="52" spans="1:11" ht="16.5" thickBot="1" x14ac:dyDescent="0.3">
      <c r="A52" s="25" t="s">
        <v>97</v>
      </c>
      <c r="B52" s="28" t="s">
        <v>98</v>
      </c>
      <c r="C52" s="29">
        <v>3758</v>
      </c>
      <c r="D52" s="26">
        <v>17330</v>
      </c>
      <c r="E52" s="27">
        <v>16871.400000000001</v>
      </c>
      <c r="F52" s="27">
        <f t="shared" si="2"/>
        <v>458.59999999999854</v>
      </c>
      <c r="G52" s="27">
        <v>17280</v>
      </c>
      <c r="H52" s="27">
        <v>16828.2</v>
      </c>
      <c r="I52" s="9"/>
      <c r="K52" s="7"/>
    </row>
    <row r="53" spans="1:11" ht="15.75" thickBot="1" x14ac:dyDescent="0.3">
      <c r="A53" s="25" t="s">
        <v>99</v>
      </c>
      <c r="B53" s="25" t="s">
        <v>100</v>
      </c>
      <c r="C53" s="26">
        <v>46368</v>
      </c>
      <c r="D53" s="26">
        <v>59996</v>
      </c>
      <c r="E53" s="27">
        <v>59996</v>
      </c>
      <c r="F53" s="27">
        <f t="shared" si="2"/>
        <v>0</v>
      </c>
      <c r="G53" s="27">
        <v>59995.92</v>
      </c>
      <c r="H53" s="27">
        <v>59995.92</v>
      </c>
      <c r="I53" s="9"/>
      <c r="K53" s="7"/>
    </row>
    <row r="54" spans="1:11" ht="15.75" thickBot="1" x14ac:dyDescent="0.3">
      <c r="A54" s="25" t="s">
        <v>101</v>
      </c>
      <c r="B54" s="25" t="s">
        <v>102</v>
      </c>
      <c r="C54" s="26">
        <v>25000</v>
      </c>
      <c r="D54" s="26">
        <v>25000</v>
      </c>
      <c r="E54" s="27">
        <v>25000</v>
      </c>
      <c r="F54" s="27">
        <f t="shared" si="2"/>
        <v>0</v>
      </c>
      <c r="G54" s="27">
        <v>25000</v>
      </c>
      <c r="H54" s="27">
        <v>25000</v>
      </c>
      <c r="I54" s="9"/>
      <c r="K54" s="7"/>
    </row>
    <row r="55" spans="1:11" ht="15.75" thickBot="1" x14ac:dyDescent="0.3">
      <c r="A55" s="25" t="s">
        <v>103</v>
      </c>
      <c r="B55" s="25" t="s">
        <v>104</v>
      </c>
      <c r="C55" s="26">
        <v>75000</v>
      </c>
      <c r="D55" s="26">
        <v>75000</v>
      </c>
      <c r="E55" s="27">
        <v>75000</v>
      </c>
      <c r="F55" s="27">
        <f t="shared" si="2"/>
        <v>0</v>
      </c>
      <c r="G55" s="27">
        <v>75000</v>
      </c>
      <c r="H55" s="27">
        <v>75000</v>
      </c>
      <c r="I55" s="9"/>
      <c r="K55" s="7"/>
    </row>
    <row r="56" spans="1:11" ht="16.5" thickBot="1" x14ac:dyDescent="0.3">
      <c r="A56" s="25" t="s">
        <v>105</v>
      </c>
      <c r="B56" s="28" t="s">
        <v>106</v>
      </c>
      <c r="C56" s="29">
        <v>20000</v>
      </c>
      <c r="D56" s="26">
        <v>20000</v>
      </c>
      <c r="E56" s="27">
        <v>20000</v>
      </c>
      <c r="F56" s="27">
        <f t="shared" si="2"/>
        <v>0</v>
      </c>
      <c r="G56" s="27">
        <v>20000</v>
      </c>
      <c r="H56" s="27">
        <v>20000</v>
      </c>
      <c r="I56" s="9"/>
      <c r="K56" s="7"/>
    </row>
    <row r="57" spans="1:11" ht="15.75" thickBot="1" x14ac:dyDescent="0.3">
      <c r="A57" s="25" t="s">
        <v>107</v>
      </c>
      <c r="B57" s="25" t="s">
        <v>108</v>
      </c>
      <c r="C57" s="26">
        <v>25000</v>
      </c>
      <c r="D57" s="26">
        <v>25000</v>
      </c>
      <c r="E57" s="27">
        <v>25000</v>
      </c>
      <c r="F57" s="27">
        <f t="shared" si="2"/>
        <v>0</v>
      </c>
      <c r="G57" s="27">
        <v>25000</v>
      </c>
      <c r="H57" s="27">
        <v>25000</v>
      </c>
      <c r="I57" s="9"/>
      <c r="K57" s="7"/>
    </row>
    <row r="58" spans="1:11" ht="15.75" thickBot="1" x14ac:dyDescent="0.3">
      <c r="A58" s="25" t="s">
        <v>109</v>
      </c>
      <c r="B58" s="25" t="s">
        <v>110</v>
      </c>
      <c r="C58" s="26">
        <v>75000</v>
      </c>
      <c r="D58" s="26">
        <v>75000</v>
      </c>
      <c r="E58" s="27">
        <v>75000</v>
      </c>
      <c r="F58" s="27">
        <f t="shared" si="2"/>
        <v>0</v>
      </c>
      <c r="G58" s="27">
        <v>75000</v>
      </c>
      <c r="H58" s="27">
        <v>75000</v>
      </c>
      <c r="I58" s="9"/>
      <c r="K58" s="7"/>
    </row>
    <row r="59" spans="1:11" ht="15.75" thickBot="1" x14ac:dyDescent="0.3">
      <c r="A59" s="25" t="s">
        <v>111</v>
      </c>
      <c r="B59" s="25" t="s">
        <v>112</v>
      </c>
      <c r="C59" s="26">
        <v>92500</v>
      </c>
      <c r="D59" s="26">
        <v>92500.08</v>
      </c>
      <c r="E59" s="27">
        <v>102491.92</v>
      </c>
      <c r="F59" s="27">
        <f t="shared" si="2"/>
        <v>-9991.8399999999965</v>
      </c>
      <c r="G59" s="27">
        <v>112491.92</v>
      </c>
      <c r="H59" s="27">
        <v>112491.95999999999</v>
      </c>
      <c r="I59" s="9"/>
      <c r="K59" s="7"/>
    </row>
    <row r="60" spans="1:11" ht="15.75" thickBot="1" x14ac:dyDescent="0.3">
      <c r="A60" s="25" t="s">
        <v>113</v>
      </c>
      <c r="B60" s="25" t="s">
        <v>114</v>
      </c>
      <c r="C60" s="26">
        <v>45000</v>
      </c>
      <c r="D60" s="26">
        <v>45000</v>
      </c>
      <c r="E60" s="27">
        <v>45000</v>
      </c>
      <c r="F60" s="27">
        <f t="shared" si="2"/>
        <v>0</v>
      </c>
      <c r="G60" s="27">
        <v>45000</v>
      </c>
      <c r="H60" s="27">
        <v>45000</v>
      </c>
      <c r="I60" s="9"/>
      <c r="K60" s="7"/>
    </row>
    <row r="61" spans="1:11" ht="15.75" thickBot="1" x14ac:dyDescent="0.3">
      <c r="A61" s="25" t="s">
        <v>115</v>
      </c>
      <c r="B61" s="25" t="s">
        <v>116</v>
      </c>
      <c r="C61" s="26">
        <v>260428</v>
      </c>
      <c r="D61" s="26">
        <v>260428</v>
      </c>
      <c r="E61" s="27">
        <v>260428</v>
      </c>
      <c r="F61" s="27">
        <f t="shared" si="2"/>
        <v>0</v>
      </c>
      <c r="G61" s="27">
        <v>208197.08000000002</v>
      </c>
      <c r="H61" s="27">
        <v>208197</v>
      </c>
      <c r="I61" s="9"/>
      <c r="K61" s="7"/>
    </row>
    <row r="62" spans="1:11" ht="15.75" thickBot="1" x14ac:dyDescent="0.3">
      <c r="A62" s="25" t="s">
        <v>117</v>
      </c>
      <c r="B62" s="25" t="s">
        <v>118</v>
      </c>
      <c r="C62" s="26">
        <v>40000</v>
      </c>
      <c r="D62" s="26">
        <v>40000</v>
      </c>
      <c r="E62" s="27">
        <v>40000</v>
      </c>
      <c r="F62" s="27">
        <f t="shared" si="2"/>
        <v>0</v>
      </c>
      <c r="G62" s="27">
        <v>0</v>
      </c>
      <c r="H62" s="27">
        <v>60000</v>
      </c>
      <c r="I62" s="9"/>
      <c r="K62" s="7"/>
    </row>
    <row r="63" spans="1:11" ht="15.75" thickBot="1" x14ac:dyDescent="0.3">
      <c r="A63" s="25" t="s">
        <v>119</v>
      </c>
      <c r="B63" s="25" t="s">
        <v>120</v>
      </c>
      <c r="C63" s="26"/>
      <c r="D63" s="26">
        <v>45000</v>
      </c>
      <c r="E63" s="27">
        <v>45000</v>
      </c>
      <c r="F63" s="27">
        <f t="shared" si="2"/>
        <v>0</v>
      </c>
      <c r="G63" s="27">
        <v>45000</v>
      </c>
      <c r="H63" s="27">
        <v>71250</v>
      </c>
      <c r="I63" s="9"/>
      <c r="K63" s="7"/>
    </row>
    <row r="64" spans="1:11" ht="16.5" thickBot="1" x14ac:dyDescent="0.3">
      <c r="A64" s="25" t="s">
        <v>121</v>
      </c>
      <c r="B64" s="28" t="s">
        <v>122</v>
      </c>
      <c r="C64" s="29"/>
      <c r="D64" s="26">
        <v>0</v>
      </c>
      <c r="E64" s="27">
        <v>6600</v>
      </c>
      <c r="F64" s="27">
        <f t="shared" si="2"/>
        <v>-6600</v>
      </c>
      <c r="G64" s="27">
        <v>6600</v>
      </c>
      <c r="H64" s="27">
        <v>5500</v>
      </c>
      <c r="I64" s="9"/>
      <c r="K64" s="7"/>
    </row>
    <row r="65" spans="1:11" ht="15.75" thickBot="1" x14ac:dyDescent="0.3">
      <c r="A65" s="25" t="s">
        <v>123</v>
      </c>
      <c r="B65" s="25" t="s">
        <v>124</v>
      </c>
      <c r="C65" s="26"/>
      <c r="D65" s="26">
        <v>35460</v>
      </c>
      <c r="E65" s="27">
        <v>35460</v>
      </c>
      <c r="F65" s="27">
        <f t="shared" si="2"/>
        <v>0</v>
      </c>
      <c r="G65" s="27">
        <v>129690.348</v>
      </c>
      <c r="H65" s="27">
        <v>74602.399999999994</v>
      </c>
      <c r="I65" s="9" t="s">
        <v>212</v>
      </c>
      <c r="K65" s="7"/>
    </row>
    <row r="66" spans="1:11" ht="15.75" thickBot="1" x14ac:dyDescent="0.3">
      <c r="A66" s="25" t="s">
        <v>125</v>
      </c>
      <c r="B66" s="25" t="s">
        <v>126</v>
      </c>
      <c r="C66" s="26">
        <v>500</v>
      </c>
      <c r="D66" s="26">
        <v>9320</v>
      </c>
      <c r="E66" s="27">
        <v>26094</v>
      </c>
      <c r="F66" s="27">
        <f t="shared" si="2"/>
        <v>-16774</v>
      </c>
      <c r="G66" s="27">
        <v>32594.022999999997</v>
      </c>
      <c r="H66" s="27">
        <v>17489.54</v>
      </c>
      <c r="I66" s="9"/>
      <c r="K66" s="7"/>
    </row>
    <row r="67" spans="1:11" ht="15.75" thickBot="1" x14ac:dyDescent="0.3">
      <c r="A67" s="25" t="s">
        <v>127</v>
      </c>
      <c r="B67" s="25" t="s">
        <v>128</v>
      </c>
      <c r="C67" s="26"/>
      <c r="D67" s="26">
        <v>331653.95099999994</v>
      </c>
      <c r="E67" s="27">
        <v>357954.1115</v>
      </c>
      <c r="F67" s="27">
        <f t="shared" si="2"/>
        <v>-26300.160500000056</v>
      </c>
      <c r="G67" s="27">
        <v>335553.75</v>
      </c>
      <c r="H67" s="27">
        <v>328696.96999999997</v>
      </c>
      <c r="I67" s="9"/>
      <c r="K67" s="7"/>
    </row>
    <row r="68" spans="1:11" ht="15.75" thickBot="1" x14ac:dyDescent="0.3">
      <c r="A68" s="25" t="s">
        <v>129</v>
      </c>
      <c r="B68" s="25" t="s">
        <v>130</v>
      </c>
      <c r="C68" s="26"/>
      <c r="D68" s="26">
        <v>12000</v>
      </c>
      <c r="E68" s="27">
        <v>12000</v>
      </c>
      <c r="F68" s="27">
        <f t="shared" si="2"/>
        <v>0</v>
      </c>
      <c r="G68" s="27">
        <v>15000</v>
      </c>
      <c r="H68" s="27">
        <v>15000</v>
      </c>
      <c r="I68" s="9"/>
      <c r="K68" s="7"/>
    </row>
    <row r="69" spans="1:11" ht="15.75" thickBot="1" x14ac:dyDescent="0.3">
      <c r="A69" s="25" t="s">
        <v>131</v>
      </c>
      <c r="B69" s="25" t="s">
        <v>132</v>
      </c>
      <c r="C69" s="26"/>
      <c r="D69" s="26">
        <v>6220</v>
      </c>
      <c r="E69" s="27">
        <v>5100</v>
      </c>
      <c r="F69" s="27">
        <f t="shared" si="2"/>
        <v>1120</v>
      </c>
      <c r="G69" s="27">
        <v>7605</v>
      </c>
      <c r="H69" s="27">
        <v>0</v>
      </c>
      <c r="I69" s="9"/>
      <c r="K69" s="7"/>
    </row>
    <row r="70" spans="1:11" ht="16.5" thickBot="1" x14ac:dyDescent="0.3">
      <c r="A70" s="25" t="s">
        <v>133</v>
      </c>
      <c r="B70" s="28" t="s">
        <v>134</v>
      </c>
      <c r="C70" s="29"/>
      <c r="D70" s="26">
        <v>2500</v>
      </c>
      <c r="E70" s="27">
        <v>2500</v>
      </c>
      <c r="F70" s="27">
        <f t="shared" si="2"/>
        <v>0</v>
      </c>
      <c r="G70" s="27">
        <v>1195</v>
      </c>
      <c r="H70" s="27">
        <v>0</v>
      </c>
      <c r="I70" s="9"/>
      <c r="K70" s="7"/>
    </row>
    <row r="71" spans="1:11" ht="15.75" thickBot="1" x14ac:dyDescent="0.3">
      <c r="A71" s="25" t="s">
        <v>135</v>
      </c>
      <c r="B71" s="25" t="s">
        <v>136</v>
      </c>
      <c r="C71" s="26"/>
      <c r="D71" s="26">
        <v>3650</v>
      </c>
      <c r="E71" s="27">
        <v>0</v>
      </c>
      <c r="F71" s="27">
        <f t="shared" si="2"/>
        <v>3650</v>
      </c>
      <c r="G71" s="27">
        <v>1900</v>
      </c>
      <c r="H71" s="27">
        <v>0</v>
      </c>
      <c r="I71" s="9"/>
      <c r="K71" s="7"/>
    </row>
    <row r="72" spans="1:11" ht="15.75" thickBot="1" x14ac:dyDescent="0.3">
      <c r="A72" s="25" t="s">
        <v>137</v>
      </c>
      <c r="B72" s="25" t="s">
        <v>138</v>
      </c>
      <c r="C72" s="26"/>
      <c r="D72" s="26">
        <v>65000</v>
      </c>
      <c r="E72" s="27">
        <v>50000</v>
      </c>
      <c r="F72" s="27">
        <f t="shared" si="2"/>
        <v>15000</v>
      </c>
      <c r="G72" s="27">
        <v>28000</v>
      </c>
      <c r="H72" s="27">
        <v>178244</v>
      </c>
      <c r="I72" s="9"/>
      <c r="K72" s="7"/>
    </row>
    <row r="73" spans="1:11" ht="16.5" thickBot="1" x14ac:dyDescent="0.3">
      <c r="A73" s="25" t="s">
        <v>139</v>
      </c>
      <c r="B73" s="28" t="s">
        <v>140</v>
      </c>
      <c r="C73" s="29"/>
      <c r="D73" s="26">
        <v>2150</v>
      </c>
      <c r="E73" s="27">
        <v>0</v>
      </c>
      <c r="F73" s="27">
        <f t="shared" si="2"/>
        <v>2150</v>
      </c>
      <c r="G73" s="27">
        <v>1400</v>
      </c>
      <c r="H73" s="27">
        <v>0</v>
      </c>
      <c r="I73" s="9"/>
      <c r="K73" s="7"/>
    </row>
    <row r="74" spans="1:11" ht="16.5" thickBot="1" x14ac:dyDescent="0.3">
      <c r="A74" s="25" t="s">
        <v>141</v>
      </c>
      <c r="B74" s="28" t="s">
        <v>142</v>
      </c>
      <c r="C74" s="29"/>
      <c r="D74" s="26">
        <v>5925</v>
      </c>
      <c r="E74" s="27">
        <v>2850</v>
      </c>
      <c r="F74" s="27">
        <f t="shared" si="2"/>
        <v>3075</v>
      </c>
      <c r="G74" s="27">
        <v>2036</v>
      </c>
      <c r="H74" s="27">
        <v>0</v>
      </c>
      <c r="I74" s="9"/>
      <c r="K74" s="7"/>
    </row>
    <row r="75" spans="1:11" ht="15.75" thickBot="1" x14ac:dyDescent="0.3">
      <c r="A75" s="25" t="s">
        <v>143</v>
      </c>
      <c r="B75" s="25" t="s">
        <v>144</v>
      </c>
      <c r="C75" s="26"/>
      <c r="D75" s="26">
        <v>7025</v>
      </c>
      <c r="E75" s="27">
        <v>0</v>
      </c>
      <c r="F75" s="27">
        <f t="shared" ref="F75:F93" si="3">D75-E75</f>
        <v>7025</v>
      </c>
      <c r="G75" s="27">
        <v>6958</v>
      </c>
      <c r="H75" s="27">
        <v>0</v>
      </c>
      <c r="I75" s="9"/>
      <c r="K75" s="7"/>
    </row>
    <row r="76" spans="1:11" ht="15.75" thickBot="1" x14ac:dyDescent="0.3">
      <c r="A76" s="17" t="s">
        <v>145</v>
      </c>
      <c r="B76" s="17" t="s">
        <v>146</v>
      </c>
      <c r="C76" s="18"/>
      <c r="D76" s="18">
        <v>69875</v>
      </c>
      <c r="E76" s="19">
        <v>17175</v>
      </c>
      <c r="F76" s="19">
        <f t="shared" si="3"/>
        <v>52700</v>
      </c>
      <c r="G76" s="19">
        <v>17100</v>
      </c>
      <c r="H76" s="19">
        <v>32.04</v>
      </c>
      <c r="I76" s="9"/>
      <c r="K76" s="7"/>
    </row>
    <row r="77" spans="1:11" ht="15.75" thickBot="1" x14ac:dyDescent="0.3">
      <c r="A77" s="25" t="s">
        <v>147</v>
      </c>
      <c r="B77" s="25" t="s">
        <v>148</v>
      </c>
      <c r="C77" s="26"/>
      <c r="D77" s="26">
        <v>0</v>
      </c>
      <c r="E77" s="27">
        <v>30000</v>
      </c>
      <c r="F77" s="27">
        <f t="shared" si="3"/>
        <v>-30000</v>
      </c>
      <c r="G77" s="27">
        <v>26000</v>
      </c>
      <c r="H77" s="27">
        <v>27911.59</v>
      </c>
      <c r="I77" s="9"/>
      <c r="K77" s="7"/>
    </row>
    <row r="78" spans="1:11" ht="15.75" thickBot="1" x14ac:dyDescent="0.3">
      <c r="A78" s="25" t="s">
        <v>149</v>
      </c>
      <c r="B78" s="25" t="s">
        <v>150</v>
      </c>
      <c r="C78" s="26"/>
      <c r="D78" s="26">
        <v>15000</v>
      </c>
      <c r="E78" s="27">
        <v>15000</v>
      </c>
      <c r="F78" s="27">
        <f t="shared" si="3"/>
        <v>0</v>
      </c>
      <c r="G78" s="27">
        <v>18000</v>
      </c>
      <c r="H78" s="27">
        <v>15000</v>
      </c>
      <c r="I78" s="9"/>
      <c r="K78" s="7"/>
    </row>
    <row r="79" spans="1:11" ht="15.75" thickBot="1" x14ac:dyDescent="0.3">
      <c r="A79" s="25" t="s">
        <v>151</v>
      </c>
      <c r="B79" s="25" t="s">
        <v>152</v>
      </c>
      <c r="C79" s="26"/>
      <c r="D79" s="26">
        <v>1500</v>
      </c>
      <c r="E79" s="27">
        <v>1200</v>
      </c>
      <c r="F79" s="27">
        <f t="shared" si="3"/>
        <v>300</v>
      </c>
      <c r="G79" s="27">
        <v>1200</v>
      </c>
      <c r="H79" s="27">
        <v>0</v>
      </c>
      <c r="I79" s="9"/>
      <c r="K79" s="7"/>
    </row>
    <row r="80" spans="1:11" ht="16.5" thickBot="1" x14ac:dyDescent="0.3">
      <c r="A80" s="25" t="s">
        <v>153</v>
      </c>
      <c r="B80" s="28" t="s">
        <v>154</v>
      </c>
      <c r="C80" s="29">
        <f>800+1905.39+9415.66+181703</f>
        <v>193824.05</v>
      </c>
      <c r="D80" s="26">
        <v>193824.4044</v>
      </c>
      <c r="E80" s="27">
        <v>180365</v>
      </c>
      <c r="F80" s="27">
        <f t="shared" si="3"/>
        <v>13459.404399999999</v>
      </c>
      <c r="G80" s="27">
        <v>174618.08280000003</v>
      </c>
      <c r="H80" s="27">
        <v>163759.82999999999</v>
      </c>
      <c r="I80" s="9"/>
      <c r="J80" s="7"/>
      <c r="K80" s="7"/>
    </row>
    <row r="81" spans="1:11" ht="15.75" thickBot="1" x14ac:dyDescent="0.3">
      <c r="A81" s="25" t="s">
        <v>155</v>
      </c>
      <c r="B81" s="25" t="s">
        <v>156</v>
      </c>
      <c r="C81" s="26">
        <v>50000</v>
      </c>
      <c r="D81" s="26">
        <v>50000</v>
      </c>
      <c r="E81" s="27">
        <v>50000</v>
      </c>
      <c r="F81" s="27">
        <f t="shared" si="3"/>
        <v>0</v>
      </c>
      <c r="G81" s="27">
        <v>50000</v>
      </c>
      <c r="H81" s="27">
        <v>34898.1</v>
      </c>
      <c r="I81" s="9"/>
      <c r="K81" s="7"/>
    </row>
    <row r="82" spans="1:11" ht="15.75" thickBot="1" x14ac:dyDescent="0.3">
      <c r="A82" s="25" t="s">
        <v>217</v>
      </c>
      <c r="B82" s="25" t="s">
        <v>157</v>
      </c>
      <c r="C82" s="26">
        <v>6000</v>
      </c>
      <c r="D82" s="26">
        <v>6000</v>
      </c>
      <c r="E82" s="27">
        <v>6000</v>
      </c>
      <c r="F82" s="27">
        <f t="shared" si="3"/>
        <v>0</v>
      </c>
      <c r="G82" s="27">
        <v>6000</v>
      </c>
      <c r="H82" s="27">
        <v>0</v>
      </c>
      <c r="I82" s="9"/>
      <c r="K82" s="7"/>
    </row>
    <row r="83" spans="1:11" ht="16.5" thickBot="1" x14ac:dyDescent="0.3">
      <c r="A83" s="17" t="s">
        <v>220</v>
      </c>
      <c r="B83" s="30" t="s">
        <v>158</v>
      </c>
      <c r="C83" s="31"/>
      <c r="D83" s="18">
        <v>57420</v>
      </c>
      <c r="E83" s="19">
        <v>14800</v>
      </c>
      <c r="F83" s="19">
        <f t="shared" si="3"/>
        <v>42620</v>
      </c>
      <c r="G83" s="19">
        <v>22303</v>
      </c>
      <c r="H83" s="19">
        <v>608.24</v>
      </c>
      <c r="I83" s="9" t="s">
        <v>180</v>
      </c>
      <c r="K83" s="7"/>
    </row>
    <row r="84" spans="1:11" ht="16.5" thickBot="1" x14ac:dyDescent="0.3">
      <c r="A84" s="17" t="s">
        <v>219</v>
      </c>
      <c r="B84" s="30" t="s">
        <v>159</v>
      </c>
      <c r="C84" s="31"/>
      <c r="D84" s="18">
        <v>37850</v>
      </c>
      <c r="E84" s="19">
        <v>27850</v>
      </c>
      <c r="F84" s="19">
        <f t="shared" si="3"/>
        <v>10000</v>
      </c>
      <c r="G84" s="19">
        <v>25620</v>
      </c>
      <c r="H84" s="19">
        <v>23645.7</v>
      </c>
      <c r="I84" s="9"/>
      <c r="K84" s="7"/>
    </row>
    <row r="85" spans="1:11" ht="16.5" thickBot="1" x14ac:dyDescent="0.3">
      <c r="A85" s="25" t="s">
        <v>160</v>
      </c>
      <c r="B85" s="28" t="s">
        <v>161</v>
      </c>
      <c r="C85" s="29"/>
      <c r="D85" s="26">
        <v>0</v>
      </c>
      <c r="E85" s="27">
        <v>40000</v>
      </c>
      <c r="F85" s="27">
        <f t="shared" si="3"/>
        <v>-40000</v>
      </c>
      <c r="G85" s="27">
        <v>40000</v>
      </c>
      <c r="H85" s="27">
        <v>0</v>
      </c>
      <c r="I85" s="9"/>
      <c r="K85" s="7"/>
    </row>
    <row r="86" spans="1:11" ht="16.5" thickBot="1" x14ac:dyDescent="0.3">
      <c r="A86" s="25" t="s">
        <v>162</v>
      </c>
      <c r="B86" s="28" t="s">
        <v>163</v>
      </c>
      <c r="C86" s="29"/>
      <c r="D86" s="26">
        <v>2425</v>
      </c>
      <c r="E86" s="27">
        <v>3550</v>
      </c>
      <c r="F86" s="27">
        <f t="shared" si="3"/>
        <v>-1125</v>
      </c>
      <c r="G86" s="27">
        <v>0</v>
      </c>
      <c r="H86" s="27">
        <v>0</v>
      </c>
      <c r="I86" s="9"/>
      <c r="K86" s="7"/>
    </row>
    <row r="87" spans="1:11" ht="15.75" thickBot="1" x14ac:dyDescent="0.3">
      <c r="A87" s="25" t="s">
        <v>164</v>
      </c>
      <c r="B87" s="25" t="s">
        <v>165</v>
      </c>
      <c r="C87" s="26"/>
      <c r="D87" s="26">
        <v>0</v>
      </c>
      <c r="E87" s="27">
        <v>7100</v>
      </c>
      <c r="F87" s="27">
        <f t="shared" si="3"/>
        <v>-7100</v>
      </c>
      <c r="G87" s="27">
        <v>0</v>
      </c>
      <c r="H87" s="27">
        <v>0</v>
      </c>
      <c r="I87" s="9"/>
      <c r="K87" s="7"/>
    </row>
    <row r="88" spans="1:11" ht="15.75" thickBot="1" x14ac:dyDescent="0.3">
      <c r="A88" s="25" t="s">
        <v>166</v>
      </c>
      <c r="B88" s="25" t="s">
        <v>167</v>
      </c>
      <c r="C88" s="26"/>
      <c r="D88" s="26">
        <v>1200</v>
      </c>
      <c r="E88" s="27">
        <v>5000</v>
      </c>
      <c r="F88" s="27">
        <f t="shared" si="3"/>
        <v>-3800</v>
      </c>
      <c r="G88" s="27">
        <v>0</v>
      </c>
      <c r="H88" s="27">
        <v>0</v>
      </c>
      <c r="I88" s="9"/>
      <c r="K88" s="7"/>
    </row>
    <row r="89" spans="1:11" ht="15.75" thickBot="1" x14ac:dyDescent="0.3">
      <c r="A89" s="25" t="s">
        <v>168</v>
      </c>
      <c r="B89" s="25" t="s">
        <v>169</v>
      </c>
      <c r="C89" s="26"/>
      <c r="D89" s="26">
        <v>0</v>
      </c>
      <c r="E89" s="27">
        <v>0</v>
      </c>
      <c r="F89" s="27">
        <f t="shared" si="3"/>
        <v>0</v>
      </c>
      <c r="G89" s="27">
        <v>10370</v>
      </c>
      <c r="H89" s="27">
        <v>0</v>
      </c>
      <c r="I89" s="9"/>
      <c r="K89" s="7"/>
    </row>
    <row r="90" spans="1:11" ht="15.75" thickBot="1" x14ac:dyDescent="0.3">
      <c r="A90" s="25" t="s">
        <v>170</v>
      </c>
      <c r="B90" s="25" t="s">
        <v>171</v>
      </c>
      <c r="C90" s="26"/>
      <c r="D90" s="26">
        <v>6000</v>
      </c>
      <c r="E90" s="27">
        <v>0</v>
      </c>
      <c r="F90" s="27">
        <f t="shared" si="3"/>
        <v>6000</v>
      </c>
      <c r="G90" s="27">
        <v>0</v>
      </c>
      <c r="H90" s="27">
        <v>0</v>
      </c>
      <c r="I90" s="9"/>
      <c r="K90" s="7"/>
    </row>
    <row r="91" spans="1:11" ht="15.75" thickBot="1" x14ac:dyDescent="0.3">
      <c r="A91" s="25" t="s">
        <v>172</v>
      </c>
      <c r="B91" s="25" t="s">
        <v>173</v>
      </c>
      <c r="C91" s="26"/>
      <c r="D91" s="26">
        <v>9100</v>
      </c>
      <c r="E91" s="27">
        <v>0</v>
      </c>
      <c r="F91" s="27">
        <f t="shared" si="3"/>
        <v>9100</v>
      </c>
      <c r="G91" s="27">
        <v>0</v>
      </c>
      <c r="H91" s="27">
        <v>0</v>
      </c>
      <c r="I91" s="9"/>
      <c r="K91" s="7"/>
    </row>
    <row r="92" spans="1:11" ht="15.75" thickBot="1" x14ac:dyDescent="0.3">
      <c r="A92" s="25" t="s">
        <v>174</v>
      </c>
      <c r="B92" s="25"/>
      <c r="C92" s="26"/>
      <c r="D92" s="26">
        <v>15000</v>
      </c>
      <c r="E92" s="27">
        <v>0</v>
      </c>
      <c r="F92" s="27">
        <f t="shared" si="3"/>
        <v>15000</v>
      </c>
      <c r="G92" s="27">
        <v>0</v>
      </c>
      <c r="H92" s="27">
        <v>0</v>
      </c>
      <c r="I92" s="9"/>
      <c r="K92" s="7"/>
    </row>
    <row r="93" spans="1:11" ht="15.75" thickBot="1" x14ac:dyDescent="0.3">
      <c r="A93" s="17" t="s">
        <v>214</v>
      </c>
      <c r="B93" s="17"/>
      <c r="C93" s="18"/>
      <c r="D93" s="18">
        <v>59003</v>
      </c>
      <c r="E93" s="19">
        <v>0</v>
      </c>
      <c r="F93" s="19">
        <f t="shared" si="3"/>
        <v>59003</v>
      </c>
      <c r="G93" s="19">
        <v>0</v>
      </c>
      <c r="H93" s="19">
        <v>0</v>
      </c>
      <c r="I93" s="9"/>
      <c r="K93" s="7"/>
    </row>
    <row r="94" spans="1:11" ht="16.5" thickBot="1" x14ac:dyDescent="0.3">
      <c r="A94" s="12" t="s">
        <v>175</v>
      </c>
      <c r="B94" s="12"/>
      <c r="C94" s="32">
        <f t="shared" ref="C94:H94" si="4">SUM(C10:C93)</f>
        <v>2688688.29</v>
      </c>
      <c r="D94" s="32">
        <f t="shared" si="4"/>
        <v>6482774.9113060003</v>
      </c>
      <c r="E94" s="32">
        <f t="shared" si="4"/>
        <v>6091554.5879999995</v>
      </c>
      <c r="F94" s="32">
        <f t="shared" si="4"/>
        <v>391220.32330600003</v>
      </c>
      <c r="G94" s="32">
        <f t="shared" si="4"/>
        <v>5755397.5310857147</v>
      </c>
      <c r="H94" s="32">
        <f t="shared" si="4"/>
        <v>5383040.3900000006</v>
      </c>
    </row>
    <row r="95" spans="1:11" ht="16.5" thickBot="1" x14ac:dyDescent="0.3">
      <c r="A95" s="13" t="s">
        <v>176</v>
      </c>
      <c r="B95" s="13"/>
      <c r="C95" s="33">
        <f>C94-D3</f>
        <v>0.28515422018244863</v>
      </c>
      <c r="D95" s="33">
        <f>D9-D94</f>
        <v>9.353977907449007E-2</v>
      </c>
      <c r="E95" s="33">
        <f>E9-E94</f>
        <v>-4.5399880036711693E-2</v>
      </c>
      <c r="F95" s="33">
        <f>F9-F94</f>
        <v>0.13893965986790136</v>
      </c>
      <c r="G95" s="33">
        <f>G9-G94</f>
        <v>0.26085928548127413</v>
      </c>
      <c r="H95" s="33">
        <f>H9-H94</f>
        <v>521897.93999999855</v>
      </c>
    </row>
    <row r="99" spans="3:3" x14ac:dyDescent="0.25">
      <c r="C99" s="7"/>
    </row>
  </sheetData>
  <conditionalFormatting sqref="G3:G4">
    <cfRule type="cellIs" dxfId="8" priority="9" operator="equal">
      <formula>0</formula>
    </cfRule>
  </conditionalFormatting>
  <conditionalFormatting sqref="H2:H8">
    <cfRule type="cellIs" dxfId="7" priority="8" operator="equal">
      <formula>0</formula>
    </cfRule>
  </conditionalFormatting>
  <conditionalFormatting sqref="G6">
    <cfRule type="cellIs" dxfId="6" priority="7" operator="equal">
      <formula>0</formula>
    </cfRule>
  </conditionalFormatting>
  <conditionalFormatting sqref="E7">
    <cfRule type="cellIs" dxfId="5" priority="6" operator="equal">
      <formula>0</formula>
    </cfRule>
  </conditionalFormatting>
  <conditionalFormatting sqref="G5">
    <cfRule type="cellIs" dxfId="4" priority="5" operator="equal">
      <formula>0</formula>
    </cfRule>
  </conditionalFormatting>
  <conditionalFormatting sqref="E5">
    <cfRule type="cellIs" dxfId="3" priority="4" operator="equal">
      <formula>0</formula>
    </cfRule>
  </conditionalFormatting>
  <conditionalFormatting sqref="G7">
    <cfRule type="cellIs" dxfId="2" priority="3" operator="equal">
      <formula>0</formula>
    </cfRule>
  </conditionalFormatting>
  <conditionalFormatting sqref="E3:E4">
    <cfRule type="cellIs" dxfId="1" priority="2" operator="equal">
      <formula>0</formula>
    </cfRule>
  </conditionalFormatting>
  <conditionalFormatting sqref="E6">
    <cfRule type="cellIs" dxfId="0" priority="1" operator="equal">
      <formula>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B7BCE-19D2-4062-A08A-18DC0D6658B6}">
  <dimension ref="A3:O47"/>
  <sheetViews>
    <sheetView workbookViewId="0">
      <selection activeCell="A4" sqref="A4"/>
    </sheetView>
  </sheetViews>
  <sheetFormatPr defaultRowHeight="15" x14ac:dyDescent="0.25"/>
  <cols>
    <col min="1" max="1" width="17.140625" customWidth="1"/>
  </cols>
  <sheetData>
    <row r="3" spans="1:14" x14ac:dyDescent="0.25">
      <c r="A3" t="s">
        <v>183</v>
      </c>
    </row>
    <row r="4" spans="1:14" x14ac:dyDescent="0.25">
      <c r="A4" t="s">
        <v>185</v>
      </c>
    </row>
    <row r="5" spans="1:14" x14ac:dyDescent="0.25">
      <c r="A5" t="s">
        <v>187</v>
      </c>
    </row>
    <row r="6" spans="1:14" x14ac:dyDescent="0.25">
      <c r="A6" s="11" t="s">
        <v>193</v>
      </c>
      <c r="B6" s="11"/>
      <c r="C6" s="11"/>
      <c r="D6" s="11"/>
      <c r="E6" s="11"/>
      <c r="F6" s="11"/>
      <c r="G6" s="11"/>
      <c r="H6" s="11"/>
      <c r="I6" s="11"/>
      <c r="J6" s="11"/>
      <c r="K6" s="11"/>
      <c r="L6" s="11"/>
      <c r="M6" s="11"/>
      <c r="N6" s="11"/>
    </row>
    <row r="7" spans="1:14" x14ac:dyDescent="0.25">
      <c r="A7" s="11"/>
      <c r="B7" s="11"/>
      <c r="C7" s="11"/>
      <c r="D7" s="11"/>
      <c r="E7" s="11"/>
      <c r="F7" s="11"/>
      <c r="G7" s="11"/>
      <c r="H7" s="11"/>
      <c r="I7" s="11"/>
      <c r="J7" s="11"/>
      <c r="K7" s="11"/>
      <c r="L7" s="11"/>
      <c r="M7" s="11"/>
      <c r="N7" s="11"/>
    </row>
    <row r="9" spans="1:14" x14ac:dyDescent="0.25">
      <c r="A9" s="1" t="s">
        <v>189</v>
      </c>
      <c r="B9" s="1">
        <v>2023</v>
      </c>
      <c r="C9" s="1">
        <v>2022</v>
      </c>
      <c r="D9" s="1" t="s">
        <v>192</v>
      </c>
    </row>
    <row r="10" spans="1:14" x14ac:dyDescent="0.25">
      <c r="A10" t="s">
        <v>190</v>
      </c>
      <c r="B10">
        <v>70000</v>
      </c>
      <c r="C10">
        <v>19000</v>
      </c>
      <c r="D10">
        <f>B10-C10</f>
        <v>51000</v>
      </c>
    </row>
    <row r="11" spans="1:14" x14ac:dyDescent="0.25">
      <c r="A11" t="s">
        <v>191</v>
      </c>
      <c r="B11" s="2">
        <v>19000</v>
      </c>
      <c r="C11" s="2">
        <v>0</v>
      </c>
      <c r="D11" s="2">
        <f>B11-C11</f>
        <v>19000</v>
      </c>
    </row>
    <row r="12" spans="1:14" x14ac:dyDescent="0.25">
      <c r="B12">
        <f>SUM(B10:B11)</f>
        <v>89000</v>
      </c>
      <c r="C12">
        <f>SUM(C10:C11)</f>
        <v>19000</v>
      </c>
      <c r="D12">
        <f>SUM(D10:D11)</f>
        <v>70000</v>
      </c>
    </row>
    <row r="14" spans="1:14" x14ac:dyDescent="0.25">
      <c r="A14" s="11" t="s">
        <v>194</v>
      </c>
      <c r="B14" s="11"/>
      <c r="C14" s="11"/>
      <c r="D14" s="11"/>
      <c r="E14" s="11"/>
      <c r="F14" s="11"/>
      <c r="G14" s="11"/>
      <c r="H14" s="11"/>
      <c r="I14" s="11"/>
      <c r="J14" s="11"/>
      <c r="K14" s="11"/>
      <c r="L14" s="11"/>
      <c r="M14" s="11"/>
      <c r="N14" s="11"/>
    </row>
    <row r="15" spans="1:14" x14ac:dyDescent="0.25">
      <c r="A15" s="11"/>
      <c r="B15" s="11"/>
      <c r="C15" s="11"/>
      <c r="D15" s="11"/>
      <c r="E15" s="11"/>
      <c r="F15" s="11"/>
      <c r="G15" s="11"/>
      <c r="H15" s="11"/>
      <c r="I15" s="11"/>
      <c r="J15" s="11"/>
      <c r="K15" s="11"/>
      <c r="L15" s="11"/>
      <c r="M15" s="11"/>
      <c r="N15" s="11"/>
    </row>
    <row r="17" spans="1:5" x14ac:dyDescent="0.25">
      <c r="A17" t="s">
        <v>198</v>
      </c>
    </row>
    <row r="18" spans="1:5" x14ac:dyDescent="0.25">
      <c r="B18" s="3">
        <v>2023</v>
      </c>
      <c r="C18" s="3">
        <v>2022</v>
      </c>
      <c r="D18" s="3" t="s">
        <v>192</v>
      </c>
    </row>
    <row r="19" spans="1:5" x14ac:dyDescent="0.25">
      <c r="A19" t="s">
        <v>195</v>
      </c>
      <c r="B19">
        <v>130692</v>
      </c>
      <c r="C19">
        <v>92131</v>
      </c>
      <c r="D19">
        <f>B19-C19</f>
        <v>38561</v>
      </c>
      <c r="E19" s="8">
        <f>((B19-C19)/C19)</f>
        <v>0.41854533219003376</v>
      </c>
    </row>
    <row r="20" spans="1:5" x14ac:dyDescent="0.25">
      <c r="A20" t="s">
        <v>196</v>
      </c>
      <c r="B20">
        <v>354099</v>
      </c>
      <c r="C20">
        <v>332258</v>
      </c>
      <c r="D20">
        <f>B20-C20</f>
        <v>21841</v>
      </c>
      <c r="E20" s="8">
        <f>((B20-C20)/C20)</f>
        <v>6.5735061307778897E-2</v>
      </c>
    </row>
    <row r="21" spans="1:5" x14ac:dyDescent="0.25">
      <c r="A21" t="s">
        <v>197</v>
      </c>
      <c r="B21" s="2">
        <v>38701</v>
      </c>
      <c r="C21" s="2">
        <v>28175</v>
      </c>
      <c r="D21" s="2">
        <f>B21-C21</f>
        <v>10526</v>
      </c>
      <c r="E21" s="8">
        <f>((B21-C21)/C21)</f>
        <v>0.37359361135758651</v>
      </c>
    </row>
    <row r="22" spans="1:5" x14ac:dyDescent="0.25">
      <c r="B22">
        <f>SUM(B19:B21)</f>
        <v>523492</v>
      </c>
      <c r="C22">
        <f>SUM(C19:C21)</f>
        <v>452564</v>
      </c>
      <c r="D22">
        <f>SUM(D19:D21)</f>
        <v>70928</v>
      </c>
    </row>
    <row r="23" spans="1:5" x14ac:dyDescent="0.25">
      <c r="D23">
        <f>Sheet1!F16</f>
        <v>73414.935000000056</v>
      </c>
    </row>
    <row r="24" spans="1:5" x14ac:dyDescent="0.25">
      <c r="D24">
        <f>D22-D23</f>
        <v>-2486.9350000000559</v>
      </c>
    </row>
    <row r="26" spans="1:5" x14ac:dyDescent="0.25">
      <c r="A26" t="s">
        <v>204</v>
      </c>
    </row>
    <row r="27" spans="1:5" x14ac:dyDescent="0.25">
      <c r="A27" t="s">
        <v>205</v>
      </c>
    </row>
    <row r="28" spans="1:5" x14ac:dyDescent="0.25">
      <c r="A28" s="4" t="s">
        <v>199</v>
      </c>
      <c r="B28" s="5">
        <v>40000</v>
      </c>
    </row>
    <row r="29" spans="1:5" x14ac:dyDescent="0.25">
      <c r="A29" s="4" t="s">
        <v>200</v>
      </c>
      <c r="B29" s="5">
        <v>7500</v>
      </c>
    </row>
    <row r="30" spans="1:5" x14ac:dyDescent="0.25">
      <c r="A30" s="4" t="s">
        <v>201</v>
      </c>
      <c r="B30" s="5">
        <v>30000</v>
      </c>
    </row>
    <row r="31" spans="1:5" x14ac:dyDescent="0.25">
      <c r="A31" s="4" t="s">
        <v>202</v>
      </c>
      <c r="B31" s="5">
        <v>15000</v>
      </c>
    </row>
    <row r="32" spans="1:5" x14ac:dyDescent="0.25">
      <c r="A32" s="4" t="s">
        <v>203</v>
      </c>
      <c r="B32" s="6">
        <v>33000</v>
      </c>
    </row>
    <row r="33" spans="1:15" x14ac:dyDescent="0.25">
      <c r="B33" s="7">
        <f>SUM(B28:B32)</f>
        <v>125500</v>
      </c>
    </row>
    <row r="34" spans="1:15" x14ac:dyDescent="0.25">
      <c r="B34">
        <f>Sheet1!F28</f>
        <v>132074</v>
      </c>
    </row>
    <row r="35" spans="1:15" x14ac:dyDescent="0.25">
      <c r="B35" s="7">
        <f>B33-B34</f>
        <v>-6574</v>
      </c>
    </row>
    <row r="37" spans="1:15" x14ac:dyDescent="0.25">
      <c r="A37" t="s">
        <v>206</v>
      </c>
    </row>
    <row r="39" spans="1:15" x14ac:dyDescent="0.25">
      <c r="A39" t="s">
        <v>208</v>
      </c>
    </row>
    <row r="40" spans="1:15" x14ac:dyDescent="0.25">
      <c r="A40" t="s">
        <v>209</v>
      </c>
      <c r="B40">
        <v>15000</v>
      </c>
    </row>
    <row r="41" spans="1:15" x14ac:dyDescent="0.25">
      <c r="A41" t="s">
        <v>210</v>
      </c>
      <c r="B41">
        <f>Sheet1!D38</f>
        <v>29240</v>
      </c>
    </row>
    <row r="42" spans="1:15" x14ac:dyDescent="0.25">
      <c r="A42" t="s">
        <v>211</v>
      </c>
      <c r="B42">
        <f>B40-B41</f>
        <v>-14240</v>
      </c>
    </row>
    <row r="43" spans="1:15" x14ac:dyDescent="0.25">
      <c r="B43" s="8">
        <f>B42/B41</f>
        <v>-0.48700410396716826</v>
      </c>
    </row>
    <row r="45" spans="1:15" x14ac:dyDescent="0.25">
      <c r="A45" s="11" t="s">
        <v>213</v>
      </c>
      <c r="B45" s="11"/>
      <c r="C45" s="11"/>
      <c r="D45" s="11"/>
      <c r="E45" s="11"/>
      <c r="F45" s="11"/>
      <c r="G45" s="11"/>
      <c r="H45" s="11"/>
      <c r="I45" s="11"/>
      <c r="J45" s="11"/>
      <c r="K45" s="11"/>
      <c r="L45" s="11"/>
      <c r="M45" s="11"/>
      <c r="N45" s="11"/>
      <c r="O45" s="11"/>
    </row>
    <row r="46" spans="1:15" x14ac:dyDescent="0.25">
      <c r="A46" s="11"/>
      <c r="B46" s="11"/>
      <c r="C46" s="11"/>
      <c r="D46" s="11"/>
      <c r="E46" s="11"/>
      <c r="F46" s="11"/>
      <c r="G46" s="11"/>
      <c r="H46" s="11"/>
      <c r="I46" s="11"/>
      <c r="J46" s="11"/>
      <c r="K46" s="11"/>
      <c r="L46" s="11"/>
      <c r="M46" s="11"/>
      <c r="N46" s="11"/>
      <c r="O46" s="11"/>
    </row>
    <row r="47" spans="1:15" x14ac:dyDescent="0.25">
      <c r="A47" s="11"/>
      <c r="B47" s="11"/>
      <c r="C47" s="11"/>
      <c r="D47" s="11"/>
      <c r="E47" s="11"/>
      <c r="F47" s="11"/>
      <c r="G47" s="11"/>
      <c r="H47" s="11"/>
      <c r="I47" s="11"/>
      <c r="J47" s="11"/>
      <c r="K47" s="11"/>
      <c r="L47" s="11"/>
      <c r="M47" s="11"/>
      <c r="N47" s="11"/>
      <c r="O47" s="11"/>
    </row>
  </sheetData>
  <mergeCells count="3">
    <mergeCell ref="A6:N7"/>
    <mergeCell ref="A14:N15"/>
    <mergeCell ref="A45:O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Buchanan</dc:creator>
  <cp:lastModifiedBy>Lesli Graft</cp:lastModifiedBy>
  <dcterms:created xsi:type="dcterms:W3CDTF">2022-06-15T20:01:54Z</dcterms:created>
  <dcterms:modified xsi:type="dcterms:W3CDTF">2022-08-11T18:35:23Z</dcterms:modified>
</cp:coreProperties>
</file>